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orstellaglobal-my.sharepoint.com/personal/janelle_hart_norstella_com/Documents/Scrip Asia/2024/"/>
    </mc:Choice>
  </mc:AlternateContent>
  <xr:revisionPtr revIDLastSave="3" documentId="13_ncr:1_{252CF005-BCAC-42DD-9680-117539D88699}" xr6:coauthVersionLast="47" xr6:coauthVersionMax="47" xr10:uidLastSave="{4C5210D7-DDA4-4311-9BFB-B8318C2F48D2}"/>
  <bookViews>
    <workbookView xWindow="28680" yWindow="-120" windowWidth="29040" windowHeight="15840" xr2:uid="{C9A6D1E0-85F5-428D-A00C-90A7E1219833}"/>
  </bookViews>
  <sheets>
    <sheet name="2022-2021 Scrip 100" sheetId="1" r:id="rId1"/>
    <sheet name="Scrip Asia 100" sheetId="3" r:id="rId2"/>
    <sheet name="China" sheetId="4" r:id="rId3"/>
    <sheet name="Japan" sheetId="5" r:id="rId4"/>
    <sheet name="India" sheetId="6" r:id="rId5"/>
    <sheet name="South Korea" sheetId="7" r:id="rId6"/>
    <sheet name="Fx" sheetId="2" r:id="rId7"/>
  </sheets>
  <definedNames>
    <definedName name="_xlnm._FilterDatabase" localSheetId="0" hidden="1">'2022-2021 Scrip 100'!$AB$1:$AF$1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G22" i="1"/>
  <c r="E174" i="1"/>
  <c r="L174" i="1" s="1"/>
  <c r="M174" i="1" s="1"/>
  <c r="T174" i="1"/>
  <c r="E223" i="1"/>
  <c r="G210" i="1"/>
  <c r="W210" i="1"/>
  <c r="AC210" i="1"/>
  <c r="G244" i="1"/>
  <c r="E97" i="1"/>
  <c r="E130" i="1"/>
  <c r="E167" i="1"/>
  <c r="E156" i="1"/>
  <c r="H49" i="1"/>
  <c r="T94" i="1"/>
  <c r="AF16" i="1"/>
  <c r="AC160" i="1"/>
  <c r="AC145" i="1"/>
  <c r="AC57" i="1"/>
  <c r="AC23" i="1"/>
  <c r="AE19" i="1"/>
  <c r="E71" i="1"/>
  <c r="L71" i="1" s="1"/>
  <c r="M71" i="1" s="1"/>
  <c r="T71" i="1"/>
  <c r="E103" i="1"/>
  <c r="U174" i="1" l="1"/>
  <c r="N174" i="1"/>
  <c r="O174" i="1" s="1"/>
  <c r="R174" i="1"/>
  <c r="S174" i="1" s="1"/>
  <c r="P174" i="1"/>
  <c r="Q174" i="1" s="1"/>
  <c r="R71" i="1"/>
  <c r="S71" i="1" s="1"/>
  <c r="N71" i="1"/>
  <c r="O71" i="1" s="1"/>
  <c r="U71" i="1"/>
  <c r="P71" i="1"/>
  <c r="Q71" i="1" s="1"/>
  <c r="E241" i="1"/>
  <c r="L241" i="1" s="1"/>
  <c r="M241" i="1" s="1"/>
  <c r="T241" i="1"/>
  <c r="E219" i="1"/>
  <c r="L219" i="1" s="1"/>
  <c r="M219" i="1" s="1"/>
  <c r="T219" i="1"/>
  <c r="E191" i="1"/>
  <c r="N191" i="1" s="1"/>
  <c r="O191" i="1" s="1"/>
  <c r="T191" i="1"/>
  <c r="T31" i="1"/>
  <c r="E31" i="1"/>
  <c r="U31" i="1" s="1"/>
  <c r="E153" i="1"/>
  <c r="T32" i="1"/>
  <c r="E32" i="1"/>
  <c r="N32" i="1" s="1"/>
  <c r="R241" i="1" l="1"/>
  <c r="S241" i="1" s="1"/>
  <c r="N241" i="1"/>
  <c r="O241" i="1" s="1"/>
  <c r="U241" i="1"/>
  <c r="P241" i="1"/>
  <c r="Q241" i="1" s="1"/>
  <c r="U191" i="1"/>
  <c r="P191" i="1"/>
  <c r="Q191" i="1" s="1"/>
  <c r="L191" i="1"/>
  <c r="M191" i="1" s="1"/>
  <c r="R219" i="1"/>
  <c r="S219" i="1" s="1"/>
  <c r="N219" i="1"/>
  <c r="O219" i="1" s="1"/>
  <c r="R191" i="1"/>
  <c r="S191" i="1" s="1"/>
  <c r="U219" i="1"/>
  <c r="P219" i="1"/>
  <c r="Q219" i="1" s="1"/>
  <c r="R31" i="1"/>
  <c r="S31" i="1" s="1"/>
  <c r="P31" i="1"/>
  <c r="Q31" i="1" s="1"/>
  <c r="N31" i="1"/>
  <c r="O31" i="1" s="1"/>
  <c r="L31" i="1"/>
  <c r="M31" i="1" s="1"/>
  <c r="U32" i="1"/>
  <c r="R32" i="1"/>
  <c r="S32" i="1" s="1"/>
  <c r="P32" i="1"/>
  <c r="Q32" i="1" s="1"/>
  <c r="O32" i="1"/>
  <c r="L32" i="1"/>
  <c r="M32" i="1" s="1"/>
  <c r="E179" i="1"/>
  <c r="E150" i="1" l="1"/>
  <c r="L150" i="1" s="1"/>
  <c r="M150" i="1" s="1"/>
  <c r="T150" i="1"/>
  <c r="N150" i="1" l="1"/>
  <c r="O150" i="1" s="1"/>
  <c r="R150" i="1"/>
  <c r="S150" i="1" s="1"/>
  <c r="U150" i="1"/>
  <c r="P150" i="1"/>
  <c r="Q150" i="1" s="1"/>
  <c r="T92" i="1" l="1"/>
  <c r="E14" i="1"/>
  <c r="E19" i="1"/>
  <c r="N19" i="1" s="1"/>
  <c r="E18" i="1"/>
  <c r="N18" i="1" s="1"/>
  <c r="E16" i="1"/>
  <c r="N16" i="1" s="1"/>
  <c r="E17" i="1"/>
  <c r="N17" i="1" s="1"/>
  <c r="E22" i="1"/>
  <c r="N22" i="1" s="1"/>
  <c r="E15" i="1"/>
  <c r="N15" i="1" s="1"/>
  <c r="E23" i="1"/>
  <c r="N23" i="1" s="1"/>
  <c r="E24" i="1"/>
  <c r="N24" i="1" s="1"/>
  <c r="E20" i="1"/>
  <c r="N20" i="1" s="1"/>
  <c r="E21" i="1"/>
  <c r="N21" i="1" s="1"/>
  <c r="E27" i="1"/>
  <c r="N27" i="1" s="1"/>
  <c r="E26" i="1"/>
  <c r="N26" i="1" s="1"/>
  <c r="E25" i="1"/>
  <c r="N25" i="1" s="1"/>
  <c r="E29" i="1"/>
  <c r="N29" i="1" s="1"/>
  <c r="E28" i="1"/>
  <c r="N28" i="1" s="1"/>
  <c r="E34" i="1"/>
  <c r="N34" i="1" s="1"/>
  <c r="E30" i="1"/>
  <c r="N30" i="1" s="1"/>
  <c r="E37" i="1"/>
  <c r="N37" i="1" s="1"/>
  <c r="E36" i="1"/>
  <c r="N36" i="1" s="1"/>
  <c r="E33" i="1"/>
  <c r="E39" i="1"/>
  <c r="N39" i="1" s="1"/>
  <c r="E44" i="1"/>
  <c r="N44" i="1" s="1"/>
  <c r="E38" i="1"/>
  <c r="N38" i="1" s="1"/>
  <c r="E41" i="1"/>
  <c r="N41" i="1" s="1"/>
  <c r="E42" i="1"/>
  <c r="E43" i="1"/>
  <c r="N43" i="1" s="1"/>
  <c r="E45" i="1"/>
  <c r="N45" i="1" s="1"/>
  <c r="E47" i="1"/>
  <c r="N47" i="1" s="1"/>
  <c r="E49" i="1"/>
  <c r="N49" i="1" s="1"/>
  <c r="E10" i="1"/>
  <c r="N10" i="1" s="1"/>
  <c r="E35" i="1"/>
  <c r="N35" i="1" s="1"/>
  <c r="E48" i="1"/>
  <c r="E46" i="1"/>
  <c r="N46" i="1" s="1"/>
  <c r="E50" i="1"/>
  <c r="N50" i="1" s="1"/>
  <c r="E53" i="1"/>
  <c r="N53" i="1" s="1"/>
  <c r="E9" i="1"/>
  <c r="N9" i="1" s="1"/>
  <c r="E40" i="1"/>
  <c r="N40" i="1" s="1"/>
  <c r="E54" i="1"/>
  <c r="N54" i="1" s="1"/>
  <c r="E52" i="1"/>
  <c r="N52" i="1" s="1"/>
  <c r="E56" i="1"/>
  <c r="E63" i="1"/>
  <c r="N63" i="1" s="1"/>
  <c r="E89" i="1"/>
  <c r="N89" i="1" s="1"/>
  <c r="E51" i="1"/>
  <c r="N51" i="1" s="1"/>
  <c r="E58" i="1"/>
  <c r="N58" i="1" s="1"/>
  <c r="E65" i="1"/>
  <c r="N65" i="1" s="1"/>
  <c r="E55" i="1"/>
  <c r="N55" i="1" s="1"/>
  <c r="E73" i="1"/>
  <c r="N73" i="1" s="1"/>
  <c r="E87" i="1"/>
  <c r="N87" i="1" s="1"/>
  <c r="E57" i="1"/>
  <c r="E78" i="1"/>
  <c r="E62" i="1"/>
  <c r="N62" i="1" s="1"/>
  <c r="E69" i="1"/>
  <c r="N69" i="1" s="1"/>
  <c r="E68" i="1"/>
  <c r="E64" i="1"/>
  <c r="N64" i="1" s="1"/>
  <c r="E66" i="1"/>
  <c r="N66" i="1" s="1"/>
  <c r="E67" i="1"/>
  <c r="N67" i="1" s="1"/>
  <c r="E84" i="1"/>
  <c r="N84" i="1" s="1"/>
  <c r="E59" i="1"/>
  <c r="N59" i="1" s="1"/>
  <c r="E80" i="1"/>
  <c r="N80" i="1" s="1"/>
  <c r="E11" i="1"/>
  <c r="N11" i="1" s="1"/>
  <c r="E79" i="1"/>
  <c r="N79" i="1" s="1"/>
  <c r="E75" i="1"/>
  <c r="N75" i="1" s="1"/>
  <c r="E102" i="1"/>
  <c r="N102" i="1" s="1"/>
  <c r="E74" i="1"/>
  <c r="N74" i="1" s="1"/>
  <c r="N4" i="1"/>
  <c r="E61" i="1"/>
  <c r="E76" i="1"/>
  <c r="N76" i="1" s="1"/>
  <c r="E101" i="1"/>
  <c r="N101" i="1" s="1"/>
  <c r="E70" i="1"/>
  <c r="N70" i="1" s="1"/>
  <c r="E83" i="1"/>
  <c r="N83" i="1" s="1"/>
  <c r="E82" i="1"/>
  <c r="N82" i="1" s="1"/>
  <c r="E93" i="1"/>
  <c r="N93" i="1" s="1"/>
  <c r="E92" i="1"/>
  <c r="N92" i="1" s="1"/>
  <c r="E77" i="1"/>
  <c r="N77" i="1" s="1"/>
  <c r="N103" i="1"/>
  <c r="E94" i="1"/>
  <c r="E145" i="1"/>
  <c r="E88" i="1"/>
  <c r="N88" i="1" s="1"/>
  <c r="E86" i="1"/>
  <c r="N86" i="1" s="1"/>
  <c r="N97" i="1"/>
  <c r="E117" i="1"/>
  <c r="N117" i="1" s="1"/>
  <c r="E95" i="1"/>
  <c r="N95" i="1" s="1"/>
  <c r="E125" i="1"/>
  <c r="N125" i="1" s="1"/>
  <c r="E90" i="1"/>
  <c r="N90" i="1" s="1"/>
  <c r="E107" i="1"/>
  <c r="N107" i="1" s="1"/>
  <c r="E60" i="1"/>
  <c r="N60" i="1" s="1"/>
  <c r="E108" i="1"/>
  <c r="N108" i="1" s="1"/>
  <c r="E139" i="1"/>
  <c r="N139" i="1" s="1"/>
  <c r="E110" i="1"/>
  <c r="N110" i="1" s="1"/>
  <c r="E8" i="1"/>
  <c r="N8" i="1" s="1"/>
  <c r="E113" i="1"/>
  <c r="E121" i="1"/>
  <c r="N121" i="1" s="1"/>
  <c r="E119" i="1"/>
  <c r="N119" i="1" s="1"/>
  <c r="E115" i="1"/>
  <c r="N115" i="1" s="1"/>
  <c r="E160" i="1"/>
  <c r="E100" i="1"/>
  <c r="N100" i="1" s="1"/>
  <c r="E134" i="1"/>
  <c r="N134" i="1" s="1"/>
  <c r="E141" i="1"/>
  <c r="N141" i="1" s="1"/>
  <c r="E168" i="1"/>
  <c r="N168" i="1" s="1"/>
  <c r="E202" i="1"/>
  <c r="N202" i="1" s="1"/>
  <c r="E131" i="1"/>
  <c r="E96" i="1"/>
  <c r="N96" i="1" s="1"/>
  <c r="E99" i="1"/>
  <c r="N99" i="1" s="1"/>
  <c r="E231" i="1"/>
  <c r="N231" i="1" s="1"/>
  <c r="E133" i="1"/>
  <c r="N133" i="1" s="1"/>
  <c r="E109" i="1"/>
  <c r="N109" i="1" s="1"/>
  <c r="E123" i="1"/>
  <c r="N123" i="1" s="1"/>
  <c r="E124" i="1"/>
  <c r="N124" i="1" s="1"/>
  <c r="E106" i="1"/>
  <c r="N106" i="1" s="1"/>
  <c r="E122" i="1"/>
  <c r="N122" i="1" s="1"/>
  <c r="E85" i="1"/>
  <c r="N85" i="1" s="1"/>
  <c r="E129" i="1"/>
  <c r="N129" i="1" s="1"/>
  <c r="E120" i="1"/>
  <c r="N120" i="1" s="1"/>
  <c r="E166" i="1"/>
  <c r="N166" i="1" s="1"/>
  <c r="E81" i="1"/>
  <c r="N81" i="1" s="1"/>
  <c r="E91" i="1"/>
  <c r="N91" i="1" s="1"/>
  <c r="E149" i="1"/>
  <c r="N149" i="1" s="1"/>
  <c r="E154" i="1"/>
  <c r="N154" i="1" s="1"/>
  <c r="E138" i="1"/>
  <c r="N138" i="1" s="1"/>
  <c r="E13" i="1"/>
  <c r="N13" i="1" s="1"/>
  <c r="E105" i="1"/>
  <c r="N105" i="1" s="1"/>
  <c r="E128" i="1"/>
  <c r="U128" i="1" s="1"/>
  <c r="N130" i="1"/>
  <c r="E116" i="1"/>
  <c r="N116" i="1" s="1"/>
  <c r="E114" i="1"/>
  <c r="N114" i="1" s="1"/>
  <c r="E5" i="1"/>
  <c r="L5" i="1" s="1"/>
  <c r="E165" i="1"/>
  <c r="N165" i="1" s="1"/>
  <c r="E177" i="1"/>
  <c r="N177" i="1" s="1"/>
  <c r="E151" i="1"/>
  <c r="N151" i="1" s="1"/>
  <c r="E112" i="1"/>
  <c r="N112" i="1" s="1"/>
  <c r="E12" i="1"/>
  <c r="N12" i="1" s="1"/>
  <c r="E144" i="1"/>
  <c r="N144" i="1" s="1"/>
  <c r="N156" i="1"/>
  <c r="N153" i="1"/>
  <c r="E162" i="1"/>
  <c r="N162" i="1" s="1"/>
  <c r="E206" i="1"/>
  <c r="N206" i="1" s="1"/>
  <c r="E118" i="1"/>
  <c r="U118" i="1" s="1"/>
  <c r="E7" i="1"/>
  <c r="E72" i="1"/>
  <c r="N72" i="1" s="1"/>
  <c r="E137" i="1"/>
  <c r="N137" i="1" s="1"/>
  <c r="E152" i="1"/>
  <c r="N152" i="1" s="1"/>
  <c r="E163" i="1"/>
  <c r="N163" i="1" s="1"/>
  <c r="E135" i="1"/>
  <c r="N135" i="1" s="1"/>
  <c r="E190" i="1"/>
  <c r="N190" i="1" s="1"/>
  <c r="E136" i="1"/>
  <c r="N136" i="1" s="1"/>
  <c r="E140" i="1"/>
  <c r="N140" i="1" s="1"/>
  <c r="E259" i="1"/>
  <c r="N259" i="1" s="1"/>
  <c r="E148" i="1"/>
  <c r="N148" i="1" s="1"/>
  <c r="E172" i="1"/>
  <c r="N172" i="1" s="1"/>
  <c r="E196" i="1"/>
  <c r="N196" i="1" s="1"/>
  <c r="E2" i="1"/>
  <c r="N2" i="1" s="1"/>
  <c r="E158" i="1"/>
  <c r="N158" i="1" s="1"/>
  <c r="E184" i="1"/>
  <c r="N184" i="1" s="1"/>
  <c r="E159" i="1"/>
  <c r="N159" i="1" s="1"/>
  <c r="E169" i="1"/>
  <c r="N169" i="1" s="1"/>
  <c r="E186" i="1"/>
  <c r="N186" i="1" s="1"/>
  <c r="E189" i="1"/>
  <c r="N189" i="1" s="1"/>
  <c r="E111" i="1"/>
  <c r="N111" i="1" s="1"/>
  <c r="E181" i="1"/>
  <c r="N181" i="1" s="1"/>
  <c r="E200" i="1"/>
  <c r="N200" i="1" s="1"/>
  <c r="E171" i="1"/>
  <c r="N171" i="1" s="1"/>
  <c r="E175" i="1"/>
  <c r="N175" i="1" s="1"/>
  <c r="E199" i="1"/>
  <c r="N199" i="1" s="1"/>
  <c r="E188" i="1"/>
  <c r="N188" i="1" s="1"/>
  <c r="E146" i="1"/>
  <c r="N146" i="1" s="1"/>
  <c r="E205" i="1"/>
  <c r="N205" i="1" s="1"/>
  <c r="E142" i="1"/>
  <c r="N142" i="1" s="1"/>
  <c r="E126" i="1"/>
  <c r="N126" i="1" s="1"/>
  <c r="E204" i="1"/>
  <c r="N204" i="1" s="1"/>
  <c r="N179" i="1"/>
  <c r="E161" i="1"/>
  <c r="N161" i="1" s="1"/>
  <c r="E197" i="1"/>
  <c r="N197" i="1" s="1"/>
  <c r="E195" i="1"/>
  <c r="N195" i="1" s="1"/>
  <c r="E157" i="1"/>
  <c r="N157" i="1" s="1"/>
  <c r="E187" i="1"/>
  <c r="N187" i="1" s="1"/>
  <c r="E98" i="1"/>
  <c r="N98" i="1" s="1"/>
  <c r="E6" i="1"/>
  <c r="N6" i="1" s="1"/>
  <c r="E193" i="1"/>
  <c r="N193" i="1" s="1"/>
  <c r="E170" i="1"/>
  <c r="N170" i="1" s="1"/>
  <c r="E203" i="1"/>
  <c r="N203" i="1" s="1"/>
  <c r="E207" i="1"/>
  <c r="N207" i="1" s="1"/>
  <c r="E209" i="1"/>
  <c r="N209" i="1" s="1"/>
  <c r="E211" i="1"/>
  <c r="N211" i="1" s="1"/>
  <c r="E173" i="1"/>
  <c r="L173" i="1" s="1"/>
  <c r="E198" i="1"/>
  <c r="N198" i="1" s="1"/>
  <c r="E104" i="1"/>
  <c r="N104" i="1" s="1"/>
  <c r="E194" i="1"/>
  <c r="E208" i="1"/>
  <c r="N208" i="1" s="1"/>
  <c r="E192" i="1"/>
  <c r="N192" i="1" s="1"/>
  <c r="E180" i="1"/>
  <c r="N180" i="1" s="1"/>
  <c r="N3" i="1"/>
  <c r="E222" i="1"/>
  <c r="N222" i="1" s="1"/>
  <c r="E215" i="1"/>
  <c r="N215" i="1" s="1"/>
  <c r="E221" i="1"/>
  <c r="N221" i="1" s="1"/>
  <c r="E214" i="1"/>
  <c r="N214" i="1" s="1"/>
  <c r="E261" i="1"/>
  <c r="N261" i="1" s="1"/>
  <c r="E224" i="1"/>
  <c r="N224" i="1" s="1"/>
  <c r="E220" i="1"/>
  <c r="N220" i="1" s="1"/>
  <c r="E237" i="1"/>
  <c r="N237" i="1" s="1"/>
  <c r="E143" i="1"/>
  <c r="N143" i="1" s="1"/>
  <c r="N223" i="1"/>
  <c r="E147" i="1"/>
  <c r="N147" i="1" s="1"/>
  <c r="E226" i="1"/>
  <c r="N226" i="1" s="1"/>
  <c r="E155" i="1"/>
  <c r="N155" i="1" s="1"/>
  <c r="E229" i="1"/>
  <c r="N229" i="1" s="1"/>
  <c r="E201" i="1"/>
  <c r="N201" i="1" s="1"/>
  <c r="E248" i="1"/>
  <c r="N248" i="1" s="1"/>
  <c r="E253" i="1"/>
  <c r="N253" i="1" s="1"/>
  <c r="E233" i="1"/>
  <c r="E230" i="1"/>
  <c r="N230" i="1" s="1"/>
  <c r="E228" i="1"/>
  <c r="N228" i="1" s="1"/>
  <c r="E210" i="1"/>
  <c r="E217" i="1"/>
  <c r="N217" i="1" s="1"/>
  <c r="E182" i="1"/>
  <c r="N182" i="1" s="1"/>
  <c r="E234" i="1"/>
  <c r="N234" i="1" s="1"/>
  <c r="E218" i="1"/>
  <c r="N218" i="1" s="1"/>
  <c r="E252" i="1"/>
  <c r="N252" i="1" s="1"/>
  <c r="E185" i="1"/>
  <c r="N185" i="1" s="1"/>
  <c r="E245" i="1"/>
  <c r="N245" i="1" s="1"/>
  <c r="E244" i="1"/>
  <c r="N244" i="1" s="1"/>
  <c r="E213" i="1"/>
  <c r="N213" i="1" s="1"/>
  <c r="N167" i="1"/>
  <c r="E247" i="1"/>
  <c r="N247" i="1" s="1"/>
  <c r="E235" i="1"/>
  <c r="N235" i="1" s="1"/>
  <c r="E232" i="1"/>
  <c r="E257" i="1"/>
  <c r="N257" i="1" s="1"/>
  <c r="E254" i="1"/>
  <c r="N254" i="1" s="1"/>
  <c r="E242" i="1"/>
  <c r="N242" i="1" s="1"/>
  <c r="E262" i="1"/>
  <c r="N262" i="1" s="1"/>
  <c r="E240" i="1"/>
  <c r="N240" i="1" s="1"/>
  <c r="E251" i="1"/>
  <c r="N251" i="1" s="1"/>
  <c r="E227" i="1"/>
  <c r="N227" i="1" s="1"/>
  <c r="E216" i="1"/>
  <c r="N216" i="1" s="1"/>
  <c r="E239" i="1"/>
  <c r="N239" i="1" s="1"/>
  <c r="E176" i="1"/>
  <c r="N176" i="1" s="1"/>
  <c r="E249" i="1"/>
  <c r="N249" i="1" s="1"/>
  <c r="E132" i="1"/>
  <c r="N132" i="1" s="1"/>
  <c r="E183" i="1"/>
  <c r="N183" i="1" s="1"/>
  <c r="E212" i="1"/>
  <c r="N212" i="1" s="1"/>
  <c r="E238" i="1"/>
  <c r="N238" i="1" s="1"/>
  <c r="E178" i="1"/>
  <c r="N178" i="1" s="1"/>
  <c r="E255" i="1"/>
  <c r="N255" i="1" s="1"/>
  <c r="E258" i="1"/>
  <c r="N258" i="1" s="1"/>
  <c r="E164" i="1"/>
  <c r="N164" i="1" s="1"/>
  <c r="E250" i="1"/>
  <c r="N250" i="1" s="1"/>
  <c r="E260" i="1"/>
  <c r="N260" i="1" s="1"/>
  <c r="E127" i="1"/>
  <c r="N127" i="1" s="1"/>
  <c r="E256" i="1"/>
  <c r="N256" i="1" s="1"/>
  <c r="E243" i="1"/>
  <c r="N243" i="1" s="1"/>
  <c r="E225" i="1"/>
  <c r="N225" i="1" s="1"/>
  <c r="E246" i="1"/>
  <c r="N246" i="1" s="1"/>
  <c r="E236" i="1"/>
  <c r="N236" i="1" s="1"/>
  <c r="N173" i="1" l="1"/>
  <c r="N68" i="1"/>
  <c r="O68" i="1" s="1"/>
  <c r="N48" i="1"/>
  <c r="L48" i="1"/>
  <c r="U94" i="1"/>
  <c r="R94" i="1"/>
  <c r="S94" i="1" s="1"/>
  <c r="P94" i="1"/>
  <c r="Q94" i="1" s="1"/>
  <c r="N94" i="1"/>
  <c r="O94" i="1" s="1"/>
  <c r="L94" i="1"/>
  <c r="M94" i="1" s="1"/>
  <c r="N7" i="1"/>
  <c r="L7" i="1"/>
  <c r="M7" i="1" s="1"/>
  <c r="N33" i="1"/>
  <c r="O33" i="1" s="1"/>
  <c r="L118" i="1"/>
  <c r="R118" i="1"/>
  <c r="P128" i="1"/>
  <c r="R128" i="1"/>
  <c r="L128" i="1"/>
  <c r="N128" i="1"/>
  <c r="O128" i="1" s="1"/>
  <c r="N5" i="1"/>
  <c r="O5" i="1" s="1"/>
  <c r="R5" i="1"/>
  <c r="N118" i="1"/>
  <c r="N113" i="1"/>
  <c r="U113" i="1"/>
  <c r="N232" i="1"/>
  <c r="L232" i="1"/>
  <c r="O247" i="1"/>
  <c r="T14" i="1"/>
  <c r="T19" i="1"/>
  <c r="T18" i="1"/>
  <c r="T16" i="1"/>
  <c r="T17" i="1"/>
  <c r="T22" i="1"/>
  <c r="T15" i="1"/>
  <c r="T23" i="1"/>
  <c r="T24" i="1"/>
  <c r="T20" i="1"/>
  <c r="T21" i="1"/>
  <c r="T27" i="1"/>
  <c r="T26" i="1"/>
  <c r="T25" i="1"/>
  <c r="T29" i="1"/>
  <c r="T28" i="1"/>
  <c r="T34" i="1"/>
  <c r="T30" i="1"/>
  <c r="T37" i="1"/>
  <c r="T36" i="1"/>
  <c r="T33" i="1"/>
  <c r="T39" i="1"/>
  <c r="T44" i="1"/>
  <c r="T38" i="1"/>
  <c r="T41" i="1"/>
  <c r="T42" i="1"/>
  <c r="T43" i="1"/>
  <c r="T45" i="1"/>
  <c r="T47" i="1"/>
  <c r="T49" i="1"/>
  <c r="T10" i="1"/>
  <c r="T35" i="1"/>
  <c r="T48" i="1"/>
  <c r="T46" i="1"/>
  <c r="T50" i="1"/>
  <c r="T53" i="1"/>
  <c r="T9" i="1"/>
  <c r="T40" i="1"/>
  <c r="T54" i="1"/>
  <c r="T52" i="1"/>
  <c r="T56" i="1"/>
  <c r="T63" i="1"/>
  <c r="T89" i="1"/>
  <c r="T51" i="1"/>
  <c r="T58" i="1"/>
  <c r="T65" i="1"/>
  <c r="T55" i="1"/>
  <c r="T73" i="1"/>
  <c r="T87" i="1"/>
  <c r="T57" i="1"/>
  <c r="T78" i="1"/>
  <c r="T62" i="1"/>
  <c r="T69" i="1"/>
  <c r="T68" i="1"/>
  <c r="T64" i="1"/>
  <c r="T66" i="1"/>
  <c r="T67" i="1"/>
  <c r="T84" i="1"/>
  <c r="T59" i="1"/>
  <c r="T80" i="1"/>
  <c r="T11" i="1"/>
  <c r="T79" i="1"/>
  <c r="T75" i="1"/>
  <c r="T102" i="1"/>
  <c r="T74" i="1"/>
  <c r="T4" i="1"/>
  <c r="T61" i="1"/>
  <c r="T76" i="1"/>
  <c r="T101" i="1"/>
  <c r="T70" i="1"/>
  <c r="T83" i="1"/>
  <c r="T82" i="1"/>
  <c r="T93" i="1"/>
  <c r="T77" i="1"/>
  <c r="T103" i="1"/>
  <c r="T145" i="1"/>
  <c r="T88" i="1"/>
  <c r="T86" i="1"/>
  <c r="T97" i="1"/>
  <c r="T117" i="1"/>
  <c r="T95" i="1"/>
  <c r="T125" i="1"/>
  <c r="T90" i="1"/>
  <c r="T107" i="1"/>
  <c r="T60" i="1"/>
  <c r="T108" i="1"/>
  <c r="T139" i="1"/>
  <c r="T110" i="1"/>
  <c r="T8" i="1"/>
  <c r="T113" i="1"/>
  <c r="T121" i="1"/>
  <c r="T119" i="1"/>
  <c r="T115" i="1"/>
  <c r="T160" i="1"/>
  <c r="T100" i="1"/>
  <c r="T134" i="1"/>
  <c r="T141" i="1"/>
  <c r="T168" i="1"/>
  <c r="T202" i="1"/>
  <c r="T131" i="1"/>
  <c r="T96" i="1"/>
  <c r="T99" i="1"/>
  <c r="T231" i="1"/>
  <c r="T133" i="1"/>
  <c r="T109" i="1"/>
  <c r="T123" i="1"/>
  <c r="T124" i="1"/>
  <c r="T106" i="1"/>
  <c r="T122" i="1"/>
  <c r="T85" i="1"/>
  <c r="T129" i="1"/>
  <c r="T120" i="1"/>
  <c r="T166" i="1"/>
  <c r="T81" i="1"/>
  <c r="T91" i="1"/>
  <c r="T149" i="1"/>
  <c r="T154" i="1"/>
  <c r="T138" i="1"/>
  <c r="T13" i="1"/>
  <c r="T105" i="1"/>
  <c r="T128" i="1"/>
  <c r="T130" i="1"/>
  <c r="T116" i="1"/>
  <c r="T114" i="1"/>
  <c r="T5" i="1"/>
  <c r="T165" i="1"/>
  <c r="T177" i="1"/>
  <c r="T151" i="1"/>
  <c r="T112" i="1"/>
  <c r="T12" i="1"/>
  <c r="T144" i="1"/>
  <c r="T156" i="1"/>
  <c r="T153" i="1"/>
  <c r="T162" i="1"/>
  <c r="T206" i="1"/>
  <c r="T118" i="1"/>
  <c r="T7" i="1"/>
  <c r="T72" i="1"/>
  <c r="T137" i="1"/>
  <c r="T152" i="1"/>
  <c r="T163" i="1"/>
  <c r="T135" i="1"/>
  <c r="T190" i="1"/>
  <c r="T136" i="1"/>
  <c r="T140" i="1"/>
  <c r="T259" i="1"/>
  <c r="T148" i="1"/>
  <c r="T172" i="1"/>
  <c r="T196" i="1"/>
  <c r="T2" i="1"/>
  <c r="T158" i="1"/>
  <c r="T184" i="1"/>
  <c r="T159" i="1"/>
  <c r="T169" i="1"/>
  <c r="T186" i="1"/>
  <c r="T189" i="1"/>
  <c r="T111" i="1"/>
  <c r="T181" i="1"/>
  <c r="T200" i="1"/>
  <c r="T171" i="1"/>
  <c r="T175" i="1"/>
  <c r="T199" i="1"/>
  <c r="T188" i="1"/>
  <c r="T146" i="1"/>
  <c r="T205" i="1"/>
  <c r="T142" i="1"/>
  <c r="T126" i="1"/>
  <c r="T204" i="1"/>
  <c r="T179" i="1"/>
  <c r="T161" i="1"/>
  <c r="T197" i="1"/>
  <c r="T195" i="1"/>
  <c r="T157" i="1"/>
  <c r="T187" i="1"/>
  <c r="T98" i="1"/>
  <c r="T6" i="1"/>
  <c r="T193" i="1"/>
  <c r="T170" i="1"/>
  <c r="T203" i="1"/>
  <c r="T207" i="1"/>
  <c r="T209" i="1"/>
  <c r="T211" i="1"/>
  <c r="T173" i="1"/>
  <c r="T198" i="1"/>
  <c r="T104" i="1"/>
  <c r="T194" i="1"/>
  <c r="T208" i="1"/>
  <c r="T192" i="1"/>
  <c r="T180" i="1"/>
  <c r="T3" i="1"/>
  <c r="T222" i="1"/>
  <c r="T215" i="1"/>
  <c r="T221" i="1"/>
  <c r="T214" i="1"/>
  <c r="T261" i="1"/>
  <c r="T224" i="1"/>
  <c r="T220" i="1"/>
  <c r="T237" i="1"/>
  <c r="T143" i="1"/>
  <c r="T223" i="1"/>
  <c r="T147" i="1"/>
  <c r="T226" i="1"/>
  <c r="T155" i="1"/>
  <c r="T229" i="1"/>
  <c r="T201" i="1"/>
  <c r="T248" i="1"/>
  <c r="T253" i="1"/>
  <c r="T233" i="1"/>
  <c r="T230" i="1"/>
  <c r="T228" i="1"/>
  <c r="T210" i="1"/>
  <c r="T217" i="1"/>
  <c r="T182" i="1"/>
  <c r="T234" i="1"/>
  <c r="T218" i="1"/>
  <c r="T252" i="1"/>
  <c r="T185" i="1"/>
  <c r="T245" i="1"/>
  <c r="T244" i="1"/>
  <c r="T213" i="1"/>
  <c r="T167" i="1"/>
  <c r="T247" i="1"/>
  <c r="T235" i="1"/>
  <c r="T232" i="1"/>
  <c r="T257" i="1"/>
  <c r="T254" i="1"/>
  <c r="T242" i="1"/>
  <c r="T262" i="1"/>
  <c r="T240" i="1"/>
  <c r="T251" i="1"/>
  <c r="T227" i="1"/>
  <c r="T216" i="1"/>
  <c r="T239" i="1"/>
  <c r="T176" i="1"/>
  <c r="T249" i="1"/>
  <c r="T132" i="1"/>
  <c r="T183" i="1"/>
  <c r="T212" i="1"/>
  <c r="T238" i="1"/>
  <c r="T178" i="1"/>
  <c r="T255" i="1"/>
  <c r="T258" i="1"/>
  <c r="T164" i="1"/>
  <c r="T250" i="1"/>
  <c r="T260" i="1"/>
  <c r="T127" i="1"/>
  <c r="T256" i="1"/>
  <c r="T243" i="1"/>
  <c r="T225" i="1"/>
  <c r="T246" i="1"/>
  <c r="T236" i="1"/>
  <c r="R18" i="1"/>
  <c r="S18" i="1" s="1"/>
  <c r="L16" i="1"/>
  <c r="M16" i="1" s="1"/>
  <c r="L17" i="1"/>
  <c r="M17" i="1" s="1"/>
  <c r="L15" i="1"/>
  <c r="M15" i="1" s="1"/>
  <c r="L21" i="1"/>
  <c r="M21" i="1" s="1"/>
  <c r="L26" i="1"/>
  <c r="M26" i="1" s="1"/>
  <c r="O29" i="1"/>
  <c r="L36" i="1"/>
  <c r="M36" i="1" s="1"/>
  <c r="L39" i="1"/>
  <c r="M39" i="1" s="1"/>
  <c r="L45" i="1"/>
  <c r="M45" i="1" s="1"/>
  <c r="O49" i="1"/>
  <c r="O46" i="1"/>
  <c r="L53" i="1"/>
  <c r="M53" i="1" s="1"/>
  <c r="O40" i="1"/>
  <c r="O52" i="1"/>
  <c r="L51" i="1"/>
  <c r="M51" i="1" s="1"/>
  <c r="O65" i="1"/>
  <c r="L62" i="1"/>
  <c r="M62" i="1" s="1"/>
  <c r="O66" i="1"/>
  <c r="O84" i="1"/>
  <c r="L80" i="1"/>
  <c r="M80" i="1" s="1"/>
  <c r="O79" i="1"/>
  <c r="O102" i="1"/>
  <c r="P74" i="1"/>
  <c r="Q74" i="1" s="1"/>
  <c r="O4" i="1"/>
  <c r="L76" i="1"/>
  <c r="M76" i="1" s="1"/>
  <c r="O101" i="1"/>
  <c r="L70" i="1"/>
  <c r="M70" i="1" s="1"/>
  <c r="L103" i="1"/>
  <c r="M103" i="1" s="1"/>
  <c r="O88" i="1"/>
  <c r="P86" i="1"/>
  <c r="Q86" i="1" s="1"/>
  <c r="L95" i="1"/>
  <c r="M95" i="1" s="1"/>
  <c r="O90" i="1"/>
  <c r="O60" i="1"/>
  <c r="O139" i="1"/>
  <c r="L8" i="1"/>
  <c r="M8" i="1" s="1"/>
  <c r="O121" i="1"/>
  <c r="O115" i="1"/>
  <c r="R100" i="1"/>
  <c r="S100" i="1" s="1"/>
  <c r="L141" i="1"/>
  <c r="M141" i="1" s="1"/>
  <c r="O168" i="1"/>
  <c r="L202" i="1"/>
  <c r="M202" i="1" s="1"/>
  <c r="P231" i="1"/>
  <c r="Q231" i="1" s="1"/>
  <c r="L109" i="1"/>
  <c r="M109" i="1" s="1"/>
  <c r="L124" i="1"/>
  <c r="M124" i="1" s="1"/>
  <c r="O122" i="1"/>
  <c r="P166" i="1"/>
  <c r="Q166" i="1" s="1"/>
  <c r="O149" i="1"/>
  <c r="O138" i="1"/>
  <c r="L105" i="1"/>
  <c r="M105" i="1" s="1"/>
  <c r="P130" i="1"/>
  <c r="Q130" i="1" s="1"/>
  <c r="O114" i="1"/>
  <c r="O165" i="1"/>
  <c r="O151" i="1"/>
  <c r="L112" i="1"/>
  <c r="M112" i="1" s="1"/>
  <c r="P12" i="1"/>
  <c r="Q12" i="1" s="1"/>
  <c r="L206" i="1"/>
  <c r="M206" i="1" s="1"/>
  <c r="P72" i="1"/>
  <c r="Q72" i="1" s="1"/>
  <c r="O137" i="1"/>
  <c r="L190" i="1"/>
  <c r="M190" i="1" s="1"/>
  <c r="O140" i="1"/>
  <c r="P259" i="1"/>
  <c r="Q259" i="1" s="1"/>
  <c r="O148" i="1"/>
  <c r="O196" i="1"/>
  <c r="L158" i="1"/>
  <c r="M158" i="1" s="1"/>
  <c r="O159" i="1"/>
  <c r="O169" i="1"/>
  <c r="O186" i="1"/>
  <c r="O189" i="1"/>
  <c r="L200" i="1"/>
  <c r="M200" i="1" s="1"/>
  <c r="O175" i="1"/>
  <c r="O199" i="1"/>
  <c r="O188" i="1"/>
  <c r="O146" i="1"/>
  <c r="O205" i="1"/>
  <c r="L126" i="1"/>
  <c r="M126" i="1" s="1"/>
  <c r="L179" i="1"/>
  <c r="M179" i="1" s="1"/>
  <c r="P161" i="1"/>
  <c r="Q161" i="1" s="1"/>
  <c r="L98" i="1"/>
  <c r="M98" i="1" s="1"/>
  <c r="O193" i="1"/>
  <c r="M173" i="1"/>
  <c r="L104" i="1"/>
  <c r="M104" i="1" s="1"/>
  <c r="L192" i="1"/>
  <c r="M192" i="1" s="1"/>
  <c r="O3" i="1"/>
  <c r="L215" i="1"/>
  <c r="M215" i="1" s="1"/>
  <c r="P221" i="1"/>
  <c r="Q221" i="1" s="1"/>
  <c r="O237" i="1"/>
  <c r="L223" i="1"/>
  <c r="M223" i="1" s="1"/>
  <c r="P147" i="1"/>
  <c r="Q147" i="1" s="1"/>
  <c r="O201" i="1"/>
  <c r="L253" i="1"/>
  <c r="M253" i="1" s="1"/>
  <c r="P233" i="1"/>
  <c r="Q233" i="1" s="1"/>
  <c r="L228" i="1"/>
  <c r="M228" i="1" s="1"/>
  <c r="L217" i="1"/>
  <c r="M217" i="1" s="1"/>
  <c r="L234" i="1"/>
  <c r="M234" i="1" s="1"/>
  <c r="P218" i="1"/>
  <c r="Q218" i="1" s="1"/>
  <c r="R185" i="1"/>
  <c r="S185" i="1" s="1"/>
  <c r="L167" i="1"/>
  <c r="M167" i="1" s="1"/>
  <c r="L251" i="1"/>
  <c r="M251" i="1" s="1"/>
  <c r="L249" i="1"/>
  <c r="M249" i="1" s="1"/>
  <c r="L212" i="1"/>
  <c r="M212" i="1" s="1"/>
  <c r="O238" i="1"/>
  <c r="R255" i="1"/>
  <c r="S255" i="1" s="1"/>
  <c r="L164" i="1"/>
  <c r="M164" i="1" s="1"/>
  <c r="P250" i="1"/>
  <c r="Q250" i="1" s="1"/>
  <c r="L127" i="1"/>
  <c r="M127" i="1" s="1"/>
  <c r="L246" i="1"/>
  <c r="M246" i="1" s="1"/>
  <c r="P236" i="1"/>
  <c r="Q236" i="1" s="1"/>
  <c r="L69" i="1" l="1"/>
  <c r="M68" i="1" s="1"/>
  <c r="L140" i="1"/>
  <c r="M140" i="1" s="1"/>
  <c r="L193" i="1"/>
  <c r="M193" i="1" s="1"/>
  <c r="O236" i="1"/>
  <c r="R165" i="1"/>
  <c r="S165" i="1" s="1"/>
  <c r="O18" i="1"/>
  <c r="L90" i="1"/>
  <c r="M90" i="1" s="1"/>
  <c r="O147" i="1"/>
  <c r="L18" i="1"/>
  <c r="M18" i="1" s="1"/>
  <c r="L3" i="1"/>
  <c r="M3" i="1" s="1"/>
  <c r="O100" i="1"/>
  <c r="L159" i="1"/>
  <c r="M159" i="1" s="1"/>
  <c r="L130" i="1"/>
  <c r="M130" i="1" s="1"/>
  <c r="L121" i="1"/>
  <c r="M121" i="1" s="1"/>
  <c r="L79" i="1"/>
  <c r="M79" i="1" s="1"/>
  <c r="L49" i="1"/>
  <c r="M49" i="1" s="1"/>
  <c r="O218" i="1"/>
  <c r="L201" i="1"/>
  <c r="M201" i="1" s="1"/>
  <c r="L166" i="1"/>
  <c r="M166" i="1" s="1"/>
  <c r="O250" i="1"/>
  <c r="O221" i="1"/>
  <c r="L65" i="1"/>
  <c r="M65" i="1" s="1"/>
  <c r="L29" i="1"/>
  <c r="M29" i="1" s="1"/>
  <c r="L237" i="1"/>
  <c r="M237" i="1" s="1"/>
  <c r="L175" i="1"/>
  <c r="M175" i="1" s="1"/>
  <c r="L40" i="1"/>
  <c r="M40" i="1" s="1"/>
  <c r="P169" i="1"/>
  <c r="Q169" i="1" s="1"/>
  <c r="R213" i="1"/>
  <c r="S213" i="1" s="1"/>
  <c r="P213" i="1"/>
  <c r="Q213" i="1" s="1"/>
  <c r="L213" i="1"/>
  <c r="M213" i="1" s="1"/>
  <c r="U213" i="1"/>
  <c r="O213" i="1"/>
  <c r="U143" i="1"/>
  <c r="P143" i="1"/>
  <c r="Q143" i="1" s="1"/>
  <c r="R143" i="1"/>
  <c r="S143" i="1" s="1"/>
  <c r="L143" i="1"/>
  <c r="M143" i="1" s="1"/>
  <c r="O143" i="1"/>
  <c r="R171" i="1"/>
  <c r="S171" i="1" s="1"/>
  <c r="P171" i="1"/>
  <c r="Q171" i="1" s="1"/>
  <c r="L171" i="1"/>
  <c r="M171" i="1" s="1"/>
  <c r="O171" i="1"/>
  <c r="S128" i="1"/>
  <c r="Q128" i="1"/>
  <c r="M128" i="1"/>
  <c r="P81" i="1"/>
  <c r="Q81" i="1" s="1"/>
  <c r="R81" i="1"/>
  <c r="S81" i="1" s="1"/>
  <c r="L81" i="1"/>
  <c r="M81" i="1" s="1"/>
  <c r="O81" i="1"/>
  <c r="U81" i="1"/>
  <c r="P125" i="1"/>
  <c r="Q125" i="1" s="1"/>
  <c r="R125" i="1"/>
  <c r="S125" i="1" s="1"/>
  <c r="L125" i="1"/>
  <c r="M125" i="1" s="1"/>
  <c r="U125" i="1"/>
  <c r="O125" i="1"/>
  <c r="P33" i="1"/>
  <c r="Q33" i="1" s="1"/>
  <c r="R33" i="1"/>
  <c r="S33" i="1" s="1"/>
  <c r="U33" i="1"/>
  <c r="L33" i="1"/>
  <c r="M33" i="1" s="1"/>
  <c r="U183" i="1"/>
  <c r="P183" i="1"/>
  <c r="Q183" i="1" s="1"/>
  <c r="R183" i="1"/>
  <c r="S183" i="1" s="1"/>
  <c r="O183" i="1"/>
  <c r="L183" i="1"/>
  <c r="M183" i="1" s="1"/>
  <c r="R239" i="1"/>
  <c r="S239" i="1" s="1"/>
  <c r="P239" i="1"/>
  <c r="Q239" i="1" s="1"/>
  <c r="U239" i="1"/>
  <c r="L239" i="1"/>
  <c r="M239" i="1" s="1"/>
  <c r="O239" i="1"/>
  <c r="U216" i="1"/>
  <c r="R216" i="1"/>
  <c r="S216" i="1" s="1"/>
  <c r="P216" i="1"/>
  <c r="Q216" i="1" s="1"/>
  <c r="O216" i="1"/>
  <c r="L216" i="1"/>
  <c r="M216" i="1" s="1"/>
  <c r="U220" i="1"/>
  <c r="P220" i="1"/>
  <c r="Q220" i="1" s="1"/>
  <c r="R220" i="1"/>
  <c r="S220" i="1" s="1"/>
  <c r="O220" i="1"/>
  <c r="L220" i="1"/>
  <c r="M220" i="1" s="1"/>
  <c r="U181" i="1"/>
  <c r="R181" i="1"/>
  <c r="S181" i="1" s="1"/>
  <c r="P181" i="1"/>
  <c r="Q181" i="1" s="1"/>
  <c r="L181" i="1"/>
  <c r="M181" i="1" s="1"/>
  <c r="U13" i="1"/>
  <c r="R13" i="1"/>
  <c r="S13" i="1" s="1"/>
  <c r="P13" i="1"/>
  <c r="Q13" i="1" s="1"/>
  <c r="O13" i="1"/>
  <c r="L13" i="1"/>
  <c r="M13" i="1" s="1"/>
  <c r="U134" i="1"/>
  <c r="R134" i="1"/>
  <c r="S134" i="1" s="1"/>
  <c r="P134" i="1"/>
  <c r="Q134" i="1" s="1"/>
  <c r="O134" i="1"/>
  <c r="L134" i="1"/>
  <c r="M134" i="1" s="1"/>
  <c r="O181" i="1"/>
  <c r="U225" i="1"/>
  <c r="P225" i="1"/>
  <c r="Q225" i="1" s="1"/>
  <c r="R225" i="1"/>
  <c r="S225" i="1" s="1"/>
  <c r="L225" i="1"/>
  <c r="M225" i="1" s="1"/>
  <c r="O225" i="1"/>
  <c r="R248" i="1"/>
  <c r="S248" i="1" s="1"/>
  <c r="P248" i="1"/>
  <c r="Q248" i="1" s="1"/>
  <c r="L248" i="1"/>
  <c r="M248" i="1" s="1"/>
  <c r="O248" i="1"/>
  <c r="U248" i="1"/>
  <c r="R6" i="1"/>
  <c r="S6" i="1" s="1"/>
  <c r="P6" i="1"/>
  <c r="Q6" i="1" s="1"/>
  <c r="O6" i="1"/>
  <c r="L6" i="1"/>
  <c r="M6" i="1" s="1"/>
  <c r="U6" i="1"/>
  <c r="U184" i="1"/>
  <c r="P184" i="1"/>
  <c r="Q184" i="1" s="1"/>
  <c r="R184" i="1"/>
  <c r="S184" i="1" s="1"/>
  <c r="L184" i="1"/>
  <c r="M184" i="1" s="1"/>
  <c r="O184" i="1"/>
  <c r="P123" i="1"/>
  <c r="Q123" i="1" s="1"/>
  <c r="U123" i="1"/>
  <c r="R123" i="1"/>
  <c r="S123" i="1" s="1"/>
  <c r="L123" i="1"/>
  <c r="M123" i="1" s="1"/>
  <c r="O123" i="1"/>
  <c r="P58" i="1"/>
  <c r="Q58" i="1" s="1"/>
  <c r="U58" i="1"/>
  <c r="R58" i="1"/>
  <c r="S58" i="1" s="1"/>
  <c r="O58" i="1"/>
  <c r="L58" i="1"/>
  <c r="M58" i="1" s="1"/>
  <c r="P22" i="1"/>
  <c r="Q22" i="1" s="1"/>
  <c r="U22" i="1"/>
  <c r="R22" i="1"/>
  <c r="S22" i="1" s="1"/>
  <c r="L22" i="1"/>
  <c r="M22" i="1" s="1"/>
  <c r="R258" i="1"/>
  <c r="S258" i="1" s="1"/>
  <c r="P258" i="1"/>
  <c r="Q258" i="1" s="1"/>
  <c r="U258" i="1"/>
  <c r="O258" i="1"/>
  <c r="L258" i="1"/>
  <c r="M258" i="1" s="1"/>
  <c r="U242" i="1"/>
  <c r="P242" i="1"/>
  <c r="Q242" i="1" s="1"/>
  <c r="R242" i="1"/>
  <c r="S242" i="1" s="1"/>
  <c r="L242" i="1"/>
  <c r="M242" i="1" s="1"/>
  <c r="O242" i="1"/>
  <c r="U256" i="1"/>
  <c r="R256" i="1"/>
  <c r="S256" i="1" s="1"/>
  <c r="P256" i="1"/>
  <c r="Q256" i="1" s="1"/>
  <c r="O256" i="1"/>
  <c r="L256" i="1"/>
  <c r="M256" i="1" s="1"/>
  <c r="U254" i="1"/>
  <c r="P254" i="1"/>
  <c r="Q254" i="1" s="1"/>
  <c r="R254" i="1"/>
  <c r="S254" i="1" s="1"/>
  <c r="O254" i="1"/>
  <c r="L254" i="1"/>
  <c r="M254" i="1" s="1"/>
  <c r="U142" i="1"/>
  <c r="P142" i="1"/>
  <c r="Q142" i="1" s="1"/>
  <c r="R142" i="1"/>
  <c r="S142" i="1" s="1"/>
  <c r="O142" i="1"/>
  <c r="L142" i="1"/>
  <c r="M142" i="1" s="1"/>
  <c r="U177" i="1"/>
  <c r="R177" i="1"/>
  <c r="S177" i="1" s="1"/>
  <c r="P177" i="1"/>
  <c r="Q177" i="1" s="1"/>
  <c r="O177" i="1"/>
  <c r="L177" i="1"/>
  <c r="M177" i="1" s="1"/>
  <c r="U77" i="1"/>
  <c r="R77" i="1"/>
  <c r="S77" i="1" s="1"/>
  <c r="P77" i="1"/>
  <c r="Q77" i="1" s="1"/>
  <c r="O77" i="1"/>
  <c r="L77" i="1"/>
  <c r="M77" i="1" s="1"/>
  <c r="P11" i="1"/>
  <c r="Q11" i="1" s="1"/>
  <c r="U11" i="1"/>
  <c r="R11" i="1"/>
  <c r="S11" i="1" s="1"/>
  <c r="L11" i="1"/>
  <c r="M11" i="1" s="1"/>
  <c r="O11" i="1"/>
  <c r="P25" i="1"/>
  <c r="Q25" i="1" s="1"/>
  <c r="U25" i="1"/>
  <c r="R25" i="1"/>
  <c r="S25" i="1" s="1"/>
  <c r="L25" i="1"/>
  <c r="M25" i="1" s="1"/>
  <c r="O25" i="1"/>
  <c r="U210" i="1"/>
  <c r="P210" i="1"/>
  <c r="Q210" i="1" s="1"/>
  <c r="R210" i="1"/>
  <c r="S210" i="1" s="1"/>
  <c r="L210" i="1"/>
  <c r="M210" i="1" s="1"/>
  <c r="U187" i="1"/>
  <c r="R187" i="1"/>
  <c r="S187" i="1" s="1"/>
  <c r="P187" i="1"/>
  <c r="Q187" i="1" s="1"/>
  <c r="L187" i="1"/>
  <c r="M187" i="1" s="1"/>
  <c r="O187" i="1"/>
  <c r="U135" i="1"/>
  <c r="R135" i="1"/>
  <c r="S135" i="1" s="1"/>
  <c r="P135" i="1"/>
  <c r="Q135" i="1" s="1"/>
  <c r="O135" i="1"/>
  <c r="L135" i="1"/>
  <c r="M135" i="1" s="1"/>
  <c r="U110" i="1"/>
  <c r="R110" i="1"/>
  <c r="S110" i="1" s="1"/>
  <c r="P110" i="1"/>
  <c r="Q110" i="1" s="1"/>
  <c r="O110" i="1"/>
  <c r="L110" i="1"/>
  <c r="M110" i="1" s="1"/>
  <c r="U182" i="1"/>
  <c r="P182" i="1"/>
  <c r="Q182" i="1" s="1"/>
  <c r="R182" i="1"/>
  <c r="S182" i="1" s="1"/>
  <c r="L182" i="1"/>
  <c r="M182" i="1" s="1"/>
  <c r="O182" i="1"/>
  <c r="U198" i="1"/>
  <c r="P198" i="1"/>
  <c r="Q198" i="1" s="1"/>
  <c r="R198" i="1"/>
  <c r="S198" i="1" s="1"/>
  <c r="L198" i="1"/>
  <c r="M198" i="1" s="1"/>
  <c r="O198" i="1"/>
  <c r="R151" i="1"/>
  <c r="S151" i="1" s="1"/>
  <c r="P151" i="1"/>
  <c r="Q151" i="1" s="1"/>
  <c r="L151" i="1"/>
  <c r="M151" i="1" s="1"/>
  <c r="U151" i="1"/>
  <c r="R113" i="1"/>
  <c r="S113" i="1" s="1"/>
  <c r="P113" i="1"/>
  <c r="Q113" i="1" s="1"/>
  <c r="L113" i="1"/>
  <c r="M113" i="1" s="1"/>
  <c r="O113" i="1"/>
  <c r="P69" i="1"/>
  <c r="Q69" i="1" s="1"/>
  <c r="R69" i="1"/>
  <c r="S69" i="1" s="1"/>
  <c r="U69" i="1"/>
  <c r="O69" i="1"/>
  <c r="U243" i="1"/>
  <c r="P243" i="1"/>
  <c r="Q243" i="1" s="1"/>
  <c r="R243" i="1"/>
  <c r="S243" i="1" s="1"/>
  <c r="O243" i="1"/>
  <c r="R244" i="1"/>
  <c r="S244" i="1" s="1"/>
  <c r="P244" i="1"/>
  <c r="Q244" i="1" s="1"/>
  <c r="U244" i="1"/>
  <c r="O244" i="1"/>
  <c r="L244" i="1"/>
  <c r="M244" i="1" s="1"/>
  <c r="U171" i="1"/>
  <c r="U229" i="1"/>
  <c r="R229" i="1"/>
  <c r="S229" i="1" s="1"/>
  <c r="P229" i="1"/>
  <c r="Q229" i="1" s="1"/>
  <c r="O229" i="1"/>
  <c r="L229" i="1"/>
  <c r="M229" i="1" s="1"/>
  <c r="U180" i="1"/>
  <c r="R180" i="1"/>
  <c r="S180" i="1" s="1"/>
  <c r="P180" i="1"/>
  <c r="Q180" i="1" s="1"/>
  <c r="O180" i="1"/>
  <c r="L180" i="1"/>
  <c r="M180" i="1" s="1"/>
  <c r="U162" i="1"/>
  <c r="P162" i="1"/>
  <c r="Q162" i="1" s="1"/>
  <c r="R162" i="1"/>
  <c r="S162" i="1" s="1"/>
  <c r="O162" i="1"/>
  <c r="L162" i="1"/>
  <c r="M162" i="1" s="1"/>
  <c r="U117" i="1"/>
  <c r="R117" i="1"/>
  <c r="S117" i="1" s="1"/>
  <c r="P117" i="1"/>
  <c r="Q117" i="1" s="1"/>
  <c r="O117" i="1"/>
  <c r="L117" i="1"/>
  <c r="M117" i="1" s="1"/>
  <c r="L243" i="1"/>
  <c r="M243" i="1" s="1"/>
  <c r="R176" i="1"/>
  <c r="S176" i="1" s="1"/>
  <c r="P176" i="1"/>
  <c r="Q176" i="1" s="1"/>
  <c r="L176" i="1"/>
  <c r="M176" i="1" s="1"/>
  <c r="O176" i="1"/>
  <c r="U176" i="1"/>
  <c r="P118" i="1"/>
  <c r="Q118" i="1" s="1"/>
  <c r="S118" i="1"/>
  <c r="M118" i="1"/>
  <c r="O118" i="1"/>
  <c r="P47" i="1"/>
  <c r="Q47" i="1" s="1"/>
  <c r="U47" i="1"/>
  <c r="R47" i="1"/>
  <c r="S47" i="1" s="1"/>
  <c r="L47" i="1"/>
  <c r="M47" i="1" s="1"/>
  <c r="O47" i="1"/>
  <c r="U262" i="1"/>
  <c r="P262" i="1"/>
  <c r="Q262" i="1" s="1"/>
  <c r="R262" i="1"/>
  <c r="S262" i="1" s="1"/>
  <c r="L262" i="1"/>
  <c r="M262" i="1" s="1"/>
  <c r="O262" i="1"/>
  <c r="R222" i="1"/>
  <c r="S222" i="1" s="1"/>
  <c r="P222" i="1"/>
  <c r="Q222" i="1" s="1"/>
  <c r="L222" i="1"/>
  <c r="M222" i="1" s="1"/>
  <c r="U222" i="1"/>
  <c r="O222" i="1"/>
  <c r="U204" i="1"/>
  <c r="P204" i="1"/>
  <c r="Q204" i="1" s="1"/>
  <c r="R204" i="1"/>
  <c r="S204" i="1" s="1"/>
  <c r="L204" i="1"/>
  <c r="M204" i="1" s="1"/>
  <c r="R136" i="1"/>
  <c r="S136" i="1" s="1"/>
  <c r="P136" i="1"/>
  <c r="Q136" i="1" s="1"/>
  <c r="U136" i="1"/>
  <c r="L136" i="1"/>
  <c r="M136" i="1" s="1"/>
  <c r="O136" i="1"/>
  <c r="R168" i="1"/>
  <c r="S168" i="1" s="1"/>
  <c r="P168" i="1"/>
  <c r="Q168" i="1" s="1"/>
  <c r="L168" i="1"/>
  <c r="M168" i="1" s="1"/>
  <c r="U168" i="1"/>
  <c r="P101" i="1"/>
  <c r="Q101" i="1" s="1"/>
  <c r="R101" i="1"/>
  <c r="S101" i="1" s="1"/>
  <c r="L101" i="1"/>
  <c r="M101" i="1" s="1"/>
  <c r="U101" i="1"/>
  <c r="P9" i="1"/>
  <c r="Q9" i="1" s="1"/>
  <c r="R9" i="1"/>
  <c r="S9" i="1" s="1"/>
  <c r="L9" i="1"/>
  <c r="M9" i="1" s="1"/>
  <c r="O9" i="1"/>
  <c r="U245" i="1"/>
  <c r="R245" i="1"/>
  <c r="S245" i="1" s="1"/>
  <c r="P245" i="1"/>
  <c r="Q245" i="1" s="1"/>
  <c r="O245" i="1"/>
  <c r="L245" i="1"/>
  <c r="M245" i="1" s="1"/>
  <c r="U211" i="1"/>
  <c r="P211" i="1"/>
  <c r="Q211" i="1" s="1"/>
  <c r="R211" i="1"/>
  <c r="S211" i="1" s="1"/>
  <c r="O211" i="1"/>
  <c r="L211" i="1"/>
  <c r="M211" i="1" s="1"/>
  <c r="U2" i="1"/>
  <c r="P2" i="1"/>
  <c r="Q2" i="1" s="1"/>
  <c r="R2" i="1"/>
  <c r="S2" i="1" s="1"/>
  <c r="O2" i="1"/>
  <c r="L2" i="1"/>
  <c r="M2" i="1" s="1"/>
  <c r="U120" i="1"/>
  <c r="R120" i="1"/>
  <c r="S120" i="1" s="1"/>
  <c r="P120" i="1"/>
  <c r="Q120" i="1" s="1"/>
  <c r="O120" i="1"/>
  <c r="L120" i="1"/>
  <c r="M120" i="1" s="1"/>
  <c r="U133" i="1"/>
  <c r="P133" i="1"/>
  <c r="Q133" i="1" s="1"/>
  <c r="R133" i="1"/>
  <c r="S133" i="1" s="1"/>
  <c r="O133" i="1"/>
  <c r="L133" i="1"/>
  <c r="M133" i="1" s="1"/>
  <c r="U61" i="1"/>
  <c r="R61" i="1"/>
  <c r="S61" i="1" s="1"/>
  <c r="P61" i="1"/>
  <c r="Q61" i="1" s="1"/>
  <c r="L61" i="1"/>
  <c r="M61" i="1" s="1"/>
  <c r="U59" i="1"/>
  <c r="R59" i="1"/>
  <c r="S59" i="1" s="1"/>
  <c r="P59" i="1"/>
  <c r="Q59" i="1" s="1"/>
  <c r="O59" i="1"/>
  <c r="L59" i="1"/>
  <c r="M59" i="1" s="1"/>
  <c r="U78" i="1"/>
  <c r="R78" i="1"/>
  <c r="S78" i="1" s="1"/>
  <c r="P78" i="1"/>
  <c r="Q78" i="1" s="1"/>
  <c r="L78" i="1"/>
  <c r="M78" i="1" s="1"/>
  <c r="U89" i="1"/>
  <c r="R89" i="1"/>
  <c r="S89" i="1" s="1"/>
  <c r="P89" i="1"/>
  <c r="Q89" i="1" s="1"/>
  <c r="L89" i="1"/>
  <c r="M89" i="1" s="1"/>
  <c r="O89" i="1"/>
  <c r="U50" i="1"/>
  <c r="R50" i="1"/>
  <c r="S50" i="1" s="1"/>
  <c r="P50" i="1"/>
  <c r="Q50" i="1" s="1"/>
  <c r="O50" i="1"/>
  <c r="L50" i="1"/>
  <c r="M50" i="1" s="1"/>
  <c r="U43" i="1"/>
  <c r="R43" i="1"/>
  <c r="S43" i="1" s="1"/>
  <c r="P43" i="1"/>
  <c r="Q43" i="1" s="1"/>
  <c r="O43" i="1"/>
  <c r="L43" i="1"/>
  <c r="M43" i="1" s="1"/>
  <c r="U37" i="1"/>
  <c r="R37" i="1"/>
  <c r="S37" i="1" s="1"/>
  <c r="P37" i="1"/>
  <c r="Q37" i="1" s="1"/>
  <c r="O37" i="1"/>
  <c r="L37" i="1"/>
  <c r="M37" i="1" s="1"/>
  <c r="U27" i="1"/>
  <c r="R27" i="1"/>
  <c r="S27" i="1" s="1"/>
  <c r="P27" i="1"/>
  <c r="Q27" i="1" s="1"/>
  <c r="O27" i="1"/>
  <c r="L27" i="1"/>
  <c r="M27" i="1" s="1"/>
  <c r="O204" i="1"/>
  <c r="U9" i="1"/>
  <c r="U255" i="1"/>
  <c r="P255" i="1"/>
  <c r="Q255" i="1" s="1"/>
  <c r="U132" i="1"/>
  <c r="P132" i="1"/>
  <c r="Q132" i="1" s="1"/>
  <c r="R132" i="1"/>
  <c r="S132" i="1" s="1"/>
  <c r="U227" i="1"/>
  <c r="P227" i="1"/>
  <c r="Q227" i="1" s="1"/>
  <c r="U257" i="1"/>
  <c r="P257" i="1"/>
  <c r="Q257" i="1" s="1"/>
  <c r="R257" i="1"/>
  <c r="S257" i="1" s="1"/>
  <c r="U185" i="1"/>
  <c r="P185" i="1"/>
  <c r="Q185" i="1" s="1"/>
  <c r="U224" i="1"/>
  <c r="P224" i="1"/>
  <c r="Q224" i="1" s="1"/>
  <c r="R224" i="1"/>
  <c r="S224" i="1" s="1"/>
  <c r="U209" i="1"/>
  <c r="P209" i="1"/>
  <c r="Q209" i="1" s="1"/>
  <c r="R209" i="1"/>
  <c r="S209" i="1" s="1"/>
  <c r="U157" i="1"/>
  <c r="P157" i="1"/>
  <c r="Q157" i="1" s="1"/>
  <c r="U205" i="1"/>
  <c r="P205" i="1"/>
  <c r="Q205" i="1" s="1"/>
  <c r="R205" i="1"/>
  <c r="S205" i="1" s="1"/>
  <c r="U111" i="1"/>
  <c r="P111" i="1"/>
  <c r="Q111" i="1" s="1"/>
  <c r="U196" i="1"/>
  <c r="P196" i="1"/>
  <c r="Q196" i="1" s="1"/>
  <c r="R196" i="1"/>
  <c r="S196" i="1" s="1"/>
  <c r="U163" i="1"/>
  <c r="P163" i="1"/>
  <c r="Q163" i="1" s="1"/>
  <c r="U153" i="1"/>
  <c r="P153" i="1"/>
  <c r="Q153" i="1" s="1"/>
  <c r="R153" i="1"/>
  <c r="S153" i="1" s="1"/>
  <c r="U165" i="1"/>
  <c r="P165" i="1"/>
  <c r="Q165" i="1" s="1"/>
  <c r="U138" i="1"/>
  <c r="R138" i="1"/>
  <c r="S138" i="1" s="1"/>
  <c r="P138" i="1"/>
  <c r="Q138" i="1" s="1"/>
  <c r="U129" i="1"/>
  <c r="P129" i="1"/>
  <c r="Q129" i="1" s="1"/>
  <c r="U231" i="1"/>
  <c r="R231" i="1"/>
  <c r="S231" i="1" s="1"/>
  <c r="U100" i="1"/>
  <c r="P100" i="1"/>
  <c r="Q100" i="1" s="1"/>
  <c r="U139" i="1"/>
  <c r="R139" i="1"/>
  <c r="S139" i="1" s="1"/>
  <c r="P139" i="1"/>
  <c r="Q139" i="1" s="1"/>
  <c r="U97" i="1"/>
  <c r="P97" i="1"/>
  <c r="Q97" i="1" s="1"/>
  <c r="U92" i="1"/>
  <c r="R92" i="1"/>
  <c r="S92" i="1" s="1"/>
  <c r="P92" i="1"/>
  <c r="Q92" i="1" s="1"/>
  <c r="U4" i="1"/>
  <c r="P4" i="1"/>
  <c r="Q4" i="1" s="1"/>
  <c r="U84" i="1"/>
  <c r="R84" i="1"/>
  <c r="S84" i="1" s="1"/>
  <c r="P84" i="1"/>
  <c r="Q84" i="1" s="1"/>
  <c r="U57" i="1"/>
  <c r="P57" i="1"/>
  <c r="Q57" i="1" s="1"/>
  <c r="U63" i="1"/>
  <c r="R63" i="1"/>
  <c r="S63" i="1" s="1"/>
  <c r="P63" i="1"/>
  <c r="Q63" i="1" s="1"/>
  <c r="U46" i="1"/>
  <c r="P46" i="1"/>
  <c r="Q46" i="1" s="1"/>
  <c r="U42" i="1"/>
  <c r="R42" i="1"/>
  <c r="S42" i="1" s="1"/>
  <c r="P42" i="1"/>
  <c r="Q42" i="1" s="1"/>
  <c r="U21" i="1"/>
  <c r="R21" i="1"/>
  <c r="S21" i="1" s="1"/>
  <c r="P21" i="1"/>
  <c r="Q21" i="1" s="1"/>
  <c r="U18" i="1"/>
  <c r="P18" i="1"/>
  <c r="Q18" i="1" s="1"/>
  <c r="O217" i="1"/>
  <c r="O157" i="1"/>
  <c r="O74" i="1"/>
  <c r="O63" i="1"/>
  <c r="R97" i="1"/>
  <c r="S97" i="1" s="1"/>
  <c r="R16" i="1"/>
  <c r="S16" i="1" s="1"/>
  <c r="P16" i="1"/>
  <c r="Q16" i="1" s="1"/>
  <c r="U232" i="1"/>
  <c r="R232" i="1"/>
  <c r="S232" i="1" s="1"/>
  <c r="P232" i="1"/>
  <c r="Q232" i="1" s="1"/>
  <c r="U155" i="1"/>
  <c r="R155" i="1"/>
  <c r="S155" i="1" s="1"/>
  <c r="P155" i="1"/>
  <c r="Q155" i="1" s="1"/>
  <c r="U261" i="1"/>
  <c r="R261" i="1"/>
  <c r="S261" i="1" s="1"/>
  <c r="P261" i="1"/>
  <c r="Q261" i="1" s="1"/>
  <c r="U195" i="1"/>
  <c r="R195" i="1"/>
  <c r="S195" i="1" s="1"/>
  <c r="P195" i="1"/>
  <c r="Q195" i="1" s="1"/>
  <c r="U146" i="1"/>
  <c r="R146" i="1"/>
  <c r="S146" i="1" s="1"/>
  <c r="P146" i="1"/>
  <c r="Q146" i="1" s="1"/>
  <c r="U189" i="1"/>
  <c r="R189" i="1"/>
  <c r="S189" i="1" s="1"/>
  <c r="P189" i="1"/>
  <c r="Q189" i="1" s="1"/>
  <c r="U172" i="1"/>
  <c r="R172" i="1"/>
  <c r="S172" i="1" s="1"/>
  <c r="P172" i="1"/>
  <c r="Q172" i="1" s="1"/>
  <c r="U152" i="1"/>
  <c r="R152" i="1"/>
  <c r="S152" i="1" s="1"/>
  <c r="P152" i="1"/>
  <c r="Q152" i="1" s="1"/>
  <c r="U156" i="1"/>
  <c r="R156" i="1"/>
  <c r="S156" i="1" s="1"/>
  <c r="P156" i="1"/>
  <c r="Q156" i="1" s="1"/>
  <c r="U5" i="1"/>
  <c r="S5" i="1"/>
  <c r="P5" i="1"/>
  <c r="Q5" i="1" s="1"/>
  <c r="U154" i="1"/>
  <c r="R154" i="1"/>
  <c r="S154" i="1" s="1"/>
  <c r="P154" i="1"/>
  <c r="Q154" i="1" s="1"/>
  <c r="U85" i="1"/>
  <c r="R85" i="1"/>
  <c r="S85" i="1" s="1"/>
  <c r="P85" i="1"/>
  <c r="Q85" i="1" s="1"/>
  <c r="U99" i="1"/>
  <c r="R99" i="1"/>
  <c r="S99" i="1" s="1"/>
  <c r="P99" i="1"/>
  <c r="Q99" i="1" s="1"/>
  <c r="U160" i="1"/>
  <c r="R160" i="1"/>
  <c r="S160" i="1" s="1"/>
  <c r="P160" i="1"/>
  <c r="Q160" i="1" s="1"/>
  <c r="U108" i="1"/>
  <c r="R108" i="1"/>
  <c r="S108" i="1" s="1"/>
  <c r="P108" i="1"/>
  <c r="Q108" i="1" s="1"/>
  <c r="U86" i="1"/>
  <c r="R86" i="1"/>
  <c r="S86" i="1" s="1"/>
  <c r="U93" i="1"/>
  <c r="R93" i="1"/>
  <c r="S93" i="1" s="1"/>
  <c r="P93" i="1"/>
  <c r="Q93" i="1" s="1"/>
  <c r="U74" i="1"/>
  <c r="R74" i="1"/>
  <c r="S74" i="1" s="1"/>
  <c r="U67" i="1"/>
  <c r="R67" i="1"/>
  <c r="S67" i="1" s="1"/>
  <c r="P67" i="1"/>
  <c r="Q67" i="1" s="1"/>
  <c r="U87" i="1"/>
  <c r="R87" i="1"/>
  <c r="S87" i="1" s="1"/>
  <c r="O87" i="1"/>
  <c r="U48" i="1"/>
  <c r="R48" i="1"/>
  <c r="S48" i="1" s="1"/>
  <c r="O48" i="1"/>
  <c r="U41" i="1"/>
  <c r="R41" i="1"/>
  <c r="S41" i="1" s="1"/>
  <c r="O41" i="1"/>
  <c r="P41" i="1"/>
  <c r="Q41" i="1" s="1"/>
  <c r="U30" i="1"/>
  <c r="R30" i="1"/>
  <c r="S30" i="1" s="1"/>
  <c r="O30" i="1"/>
  <c r="U20" i="1"/>
  <c r="R20" i="1"/>
  <c r="S20" i="1" s="1"/>
  <c r="O20" i="1"/>
  <c r="P20" i="1"/>
  <c r="Q20" i="1" s="1"/>
  <c r="U19" i="1"/>
  <c r="R19" i="1"/>
  <c r="S19" i="1" s="1"/>
  <c r="O19" i="1"/>
  <c r="L255" i="1"/>
  <c r="M255" i="1" s="1"/>
  <c r="L132" i="1"/>
  <c r="M132" i="1" s="1"/>
  <c r="L227" i="1"/>
  <c r="M227" i="1" s="1"/>
  <c r="L257" i="1"/>
  <c r="M257" i="1" s="1"/>
  <c r="L185" i="1"/>
  <c r="M185" i="1" s="1"/>
  <c r="L224" i="1"/>
  <c r="M224" i="1" s="1"/>
  <c r="L209" i="1"/>
  <c r="M209" i="1" s="1"/>
  <c r="L157" i="1"/>
  <c r="M157" i="1" s="1"/>
  <c r="L205" i="1"/>
  <c r="M205" i="1" s="1"/>
  <c r="L111" i="1"/>
  <c r="M111" i="1" s="1"/>
  <c r="L196" i="1"/>
  <c r="M196" i="1" s="1"/>
  <c r="L163" i="1"/>
  <c r="M163" i="1" s="1"/>
  <c r="L153" i="1"/>
  <c r="M153" i="1" s="1"/>
  <c r="L165" i="1"/>
  <c r="M165" i="1" s="1"/>
  <c r="L138" i="1"/>
  <c r="M138" i="1" s="1"/>
  <c r="L129" i="1"/>
  <c r="M129" i="1" s="1"/>
  <c r="L231" i="1"/>
  <c r="M231" i="1" s="1"/>
  <c r="L100" i="1"/>
  <c r="M100" i="1" s="1"/>
  <c r="L139" i="1"/>
  <c r="M139" i="1" s="1"/>
  <c r="L97" i="1"/>
  <c r="M97" i="1" s="1"/>
  <c r="L92" i="1"/>
  <c r="M92" i="1" s="1"/>
  <c r="L4" i="1"/>
  <c r="M4" i="1" s="1"/>
  <c r="L84" i="1"/>
  <c r="M84" i="1" s="1"/>
  <c r="L57" i="1"/>
  <c r="M57" i="1" s="1"/>
  <c r="L63" i="1"/>
  <c r="M63" i="1" s="1"/>
  <c r="L46" i="1"/>
  <c r="M46" i="1" s="1"/>
  <c r="L42" i="1"/>
  <c r="M42" i="1" s="1"/>
  <c r="O209" i="1"/>
  <c r="O195" i="1"/>
  <c r="O153" i="1"/>
  <c r="O231" i="1"/>
  <c r="O92" i="1"/>
  <c r="P87" i="1"/>
  <c r="Q87" i="1" s="1"/>
  <c r="R4" i="1"/>
  <c r="S4" i="1" s="1"/>
  <c r="U252" i="1"/>
  <c r="R252" i="1"/>
  <c r="S252" i="1" s="1"/>
  <c r="P252" i="1"/>
  <c r="Q252" i="1" s="1"/>
  <c r="U207" i="1"/>
  <c r="R207" i="1"/>
  <c r="S207" i="1" s="1"/>
  <c r="P207" i="1"/>
  <c r="Q207" i="1" s="1"/>
  <c r="U260" i="1"/>
  <c r="R260" i="1"/>
  <c r="S260" i="1" s="1"/>
  <c r="P260" i="1"/>
  <c r="Q260" i="1" s="1"/>
  <c r="U178" i="1"/>
  <c r="R178" i="1"/>
  <c r="S178" i="1" s="1"/>
  <c r="P178" i="1"/>
  <c r="Q178" i="1" s="1"/>
  <c r="U240" i="1"/>
  <c r="R240" i="1"/>
  <c r="S240" i="1" s="1"/>
  <c r="P240" i="1"/>
  <c r="Q240" i="1" s="1"/>
  <c r="U235" i="1"/>
  <c r="R235" i="1"/>
  <c r="S235" i="1" s="1"/>
  <c r="P235" i="1"/>
  <c r="Q235" i="1" s="1"/>
  <c r="U230" i="1"/>
  <c r="R230" i="1"/>
  <c r="S230" i="1" s="1"/>
  <c r="P230" i="1"/>
  <c r="Q230" i="1" s="1"/>
  <c r="U226" i="1"/>
  <c r="R226" i="1"/>
  <c r="S226" i="1" s="1"/>
  <c r="P226" i="1"/>
  <c r="Q226" i="1" s="1"/>
  <c r="U214" i="1"/>
  <c r="R214" i="1"/>
  <c r="S214" i="1" s="1"/>
  <c r="P214" i="1"/>
  <c r="Q214" i="1" s="1"/>
  <c r="U208" i="1"/>
  <c r="R208" i="1"/>
  <c r="S208" i="1" s="1"/>
  <c r="P208" i="1"/>
  <c r="Q208" i="1" s="1"/>
  <c r="U203" i="1"/>
  <c r="R203" i="1"/>
  <c r="S203" i="1" s="1"/>
  <c r="P203" i="1"/>
  <c r="Q203" i="1" s="1"/>
  <c r="U197" i="1"/>
  <c r="R197" i="1"/>
  <c r="S197" i="1" s="1"/>
  <c r="P197" i="1"/>
  <c r="Q197" i="1" s="1"/>
  <c r="U188" i="1"/>
  <c r="R188" i="1"/>
  <c r="S188" i="1" s="1"/>
  <c r="P188" i="1"/>
  <c r="Q188" i="1" s="1"/>
  <c r="U186" i="1"/>
  <c r="R186" i="1"/>
  <c r="S186" i="1" s="1"/>
  <c r="P186" i="1"/>
  <c r="Q186" i="1" s="1"/>
  <c r="U148" i="1"/>
  <c r="R148" i="1"/>
  <c r="S148" i="1" s="1"/>
  <c r="P148" i="1"/>
  <c r="Q148" i="1" s="1"/>
  <c r="U137" i="1"/>
  <c r="R137" i="1"/>
  <c r="S137" i="1" s="1"/>
  <c r="P137" i="1"/>
  <c r="Q137" i="1" s="1"/>
  <c r="U144" i="1"/>
  <c r="R144" i="1"/>
  <c r="S144" i="1" s="1"/>
  <c r="P144" i="1"/>
  <c r="Q144" i="1" s="1"/>
  <c r="U114" i="1"/>
  <c r="R114" i="1"/>
  <c r="S114" i="1" s="1"/>
  <c r="P114" i="1"/>
  <c r="Q114" i="1" s="1"/>
  <c r="U149" i="1"/>
  <c r="R149" i="1"/>
  <c r="S149" i="1" s="1"/>
  <c r="P149" i="1"/>
  <c r="Q149" i="1" s="1"/>
  <c r="U122" i="1"/>
  <c r="R122" i="1"/>
  <c r="S122" i="1" s="1"/>
  <c r="P122" i="1"/>
  <c r="Q122" i="1" s="1"/>
  <c r="U96" i="1"/>
  <c r="R96" i="1"/>
  <c r="S96" i="1" s="1"/>
  <c r="P96" i="1"/>
  <c r="Q96" i="1" s="1"/>
  <c r="U115" i="1"/>
  <c r="R115" i="1"/>
  <c r="S115" i="1" s="1"/>
  <c r="P115" i="1"/>
  <c r="Q115" i="1" s="1"/>
  <c r="U60" i="1"/>
  <c r="R60" i="1"/>
  <c r="S60" i="1" s="1"/>
  <c r="P60" i="1"/>
  <c r="Q60" i="1" s="1"/>
  <c r="U88" i="1"/>
  <c r="R88" i="1"/>
  <c r="S88" i="1" s="1"/>
  <c r="P88" i="1"/>
  <c r="Q88" i="1" s="1"/>
  <c r="U82" i="1"/>
  <c r="R82" i="1"/>
  <c r="S82" i="1" s="1"/>
  <c r="P82" i="1"/>
  <c r="Q82" i="1" s="1"/>
  <c r="U102" i="1"/>
  <c r="R102" i="1"/>
  <c r="S102" i="1" s="1"/>
  <c r="P102" i="1"/>
  <c r="Q102" i="1" s="1"/>
  <c r="U66" i="1"/>
  <c r="R66" i="1"/>
  <c r="S66" i="1" s="1"/>
  <c r="P66" i="1"/>
  <c r="Q66" i="1" s="1"/>
  <c r="U73" i="1"/>
  <c r="R73" i="1"/>
  <c r="S73" i="1" s="1"/>
  <c r="P73" i="1"/>
  <c r="Q73" i="1" s="1"/>
  <c r="U52" i="1"/>
  <c r="R52" i="1"/>
  <c r="S52" i="1" s="1"/>
  <c r="P52" i="1"/>
  <c r="Q52" i="1" s="1"/>
  <c r="U35" i="1"/>
  <c r="R35" i="1"/>
  <c r="S35" i="1" s="1"/>
  <c r="P35" i="1"/>
  <c r="Q35" i="1" s="1"/>
  <c r="U38" i="1"/>
  <c r="R38" i="1"/>
  <c r="S38" i="1" s="1"/>
  <c r="P38" i="1"/>
  <c r="Q38" i="1" s="1"/>
  <c r="U34" i="1"/>
  <c r="R34" i="1"/>
  <c r="S34" i="1" s="1"/>
  <c r="P34" i="1"/>
  <c r="Q34" i="1" s="1"/>
  <c r="O34" i="1"/>
  <c r="U24" i="1"/>
  <c r="R24" i="1"/>
  <c r="S24" i="1" s="1"/>
  <c r="P24" i="1"/>
  <c r="Q24" i="1" s="1"/>
  <c r="O24" i="1"/>
  <c r="U14" i="1"/>
  <c r="R14" i="1"/>
  <c r="S14" i="1" s="1"/>
  <c r="Q14" i="1"/>
  <c r="O14" i="1"/>
  <c r="M232" i="1"/>
  <c r="L252" i="1"/>
  <c r="M252" i="1" s="1"/>
  <c r="L155" i="1"/>
  <c r="M155" i="1" s="1"/>
  <c r="L261" i="1"/>
  <c r="M261" i="1" s="1"/>
  <c r="L207" i="1"/>
  <c r="M207" i="1" s="1"/>
  <c r="L195" i="1"/>
  <c r="M195" i="1" s="1"/>
  <c r="L146" i="1"/>
  <c r="M146" i="1" s="1"/>
  <c r="L189" i="1"/>
  <c r="M189" i="1" s="1"/>
  <c r="L172" i="1"/>
  <c r="M172" i="1" s="1"/>
  <c r="L152" i="1"/>
  <c r="M152" i="1" s="1"/>
  <c r="L156" i="1"/>
  <c r="M156" i="1" s="1"/>
  <c r="M5" i="1"/>
  <c r="L154" i="1"/>
  <c r="M154" i="1" s="1"/>
  <c r="L85" i="1"/>
  <c r="M85" i="1" s="1"/>
  <c r="L99" i="1"/>
  <c r="M99" i="1" s="1"/>
  <c r="L160" i="1"/>
  <c r="M160" i="1" s="1"/>
  <c r="L108" i="1"/>
  <c r="M108" i="1" s="1"/>
  <c r="L86" i="1"/>
  <c r="M86" i="1" s="1"/>
  <c r="L93" i="1"/>
  <c r="M93" i="1" s="1"/>
  <c r="L74" i="1"/>
  <c r="M74" i="1" s="1"/>
  <c r="L67" i="1"/>
  <c r="M67" i="1" s="1"/>
  <c r="L87" i="1"/>
  <c r="M87" i="1" s="1"/>
  <c r="M48" i="1"/>
  <c r="L41" i="1"/>
  <c r="M41" i="1" s="1"/>
  <c r="L30" i="1"/>
  <c r="M30" i="1" s="1"/>
  <c r="L20" i="1"/>
  <c r="M20" i="1" s="1"/>
  <c r="L19" i="1"/>
  <c r="M19" i="1" s="1"/>
  <c r="O255" i="1"/>
  <c r="O132" i="1"/>
  <c r="O227" i="1"/>
  <c r="O257" i="1"/>
  <c r="O185" i="1"/>
  <c r="O224" i="1"/>
  <c r="O207" i="1"/>
  <c r="O197" i="1"/>
  <c r="O156" i="1"/>
  <c r="O130" i="1"/>
  <c r="O99" i="1"/>
  <c r="O93" i="1"/>
  <c r="P48" i="1"/>
  <c r="Q48" i="1" s="1"/>
  <c r="R157" i="1"/>
  <c r="S157" i="1" s="1"/>
  <c r="R57" i="1"/>
  <c r="S57" i="1" s="1"/>
  <c r="U127" i="1"/>
  <c r="R127" i="1"/>
  <c r="S127" i="1" s="1"/>
  <c r="P127" i="1"/>
  <c r="Q127" i="1" s="1"/>
  <c r="U251" i="1"/>
  <c r="R251" i="1"/>
  <c r="S251" i="1" s="1"/>
  <c r="P251" i="1"/>
  <c r="Q251" i="1" s="1"/>
  <c r="U228" i="1"/>
  <c r="R228" i="1"/>
  <c r="S228" i="1" s="1"/>
  <c r="P228" i="1"/>
  <c r="Q228" i="1" s="1"/>
  <c r="U192" i="1"/>
  <c r="R192" i="1"/>
  <c r="S192" i="1" s="1"/>
  <c r="P192" i="1"/>
  <c r="Q192" i="1" s="1"/>
  <c r="R236" i="1"/>
  <c r="S236" i="1" s="1"/>
  <c r="U236" i="1"/>
  <c r="R250" i="1"/>
  <c r="S250" i="1" s="1"/>
  <c r="U250" i="1"/>
  <c r="R238" i="1"/>
  <c r="S238" i="1" s="1"/>
  <c r="U238" i="1"/>
  <c r="R247" i="1"/>
  <c r="S247" i="1" s="1"/>
  <c r="U247" i="1"/>
  <c r="R218" i="1"/>
  <c r="S218" i="1" s="1"/>
  <c r="U218" i="1"/>
  <c r="R233" i="1"/>
  <c r="S233" i="1" s="1"/>
  <c r="U233" i="1"/>
  <c r="R147" i="1"/>
  <c r="S147" i="1" s="1"/>
  <c r="U147" i="1"/>
  <c r="R221" i="1"/>
  <c r="S221" i="1" s="1"/>
  <c r="U221" i="1"/>
  <c r="R194" i="1"/>
  <c r="S194" i="1" s="1"/>
  <c r="U194" i="1"/>
  <c r="R170" i="1"/>
  <c r="S170" i="1" s="1"/>
  <c r="U170" i="1"/>
  <c r="R161" i="1"/>
  <c r="S161" i="1" s="1"/>
  <c r="U161" i="1"/>
  <c r="R199" i="1"/>
  <c r="S199" i="1" s="1"/>
  <c r="U199" i="1"/>
  <c r="R169" i="1"/>
  <c r="S169" i="1" s="1"/>
  <c r="U169" i="1"/>
  <c r="R259" i="1"/>
  <c r="S259" i="1" s="1"/>
  <c r="O259" i="1"/>
  <c r="U259" i="1"/>
  <c r="R72" i="1"/>
  <c r="S72" i="1" s="1"/>
  <c r="O72" i="1"/>
  <c r="U72" i="1"/>
  <c r="R12" i="1"/>
  <c r="S12" i="1" s="1"/>
  <c r="O12" i="1"/>
  <c r="U12" i="1"/>
  <c r="R116" i="1"/>
  <c r="S116" i="1" s="1"/>
  <c r="P116" i="1"/>
  <c r="Q116" i="1" s="1"/>
  <c r="O116" i="1"/>
  <c r="U116" i="1"/>
  <c r="R91" i="1"/>
  <c r="S91" i="1" s="1"/>
  <c r="P91" i="1"/>
  <c r="Q91" i="1" s="1"/>
  <c r="O91" i="1"/>
  <c r="U91" i="1"/>
  <c r="R106" i="1"/>
  <c r="S106" i="1" s="1"/>
  <c r="P106" i="1"/>
  <c r="Q106" i="1" s="1"/>
  <c r="O106" i="1"/>
  <c r="U106" i="1"/>
  <c r="R131" i="1"/>
  <c r="S131" i="1" s="1"/>
  <c r="P131" i="1"/>
  <c r="Q131" i="1" s="1"/>
  <c r="U131" i="1"/>
  <c r="R119" i="1"/>
  <c r="S119" i="1" s="1"/>
  <c r="P119" i="1"/>
  <c r="Q119" i="1" s="1"/>
  <c r="O119" i="1"/>
  <c r="U119" i="1"/>
  <c r="R107" i="1"/>
  <c r="S107" i="1" s="1"/>
  <c r="P107" i="1"/>
  <c r="Q107" i="1" s="1"/>
  <c r="O107" i="1"/>
  <c r="U107" i="1"/>
  <c r="R145" i="1"/>
  <c r="S145" i="1" s="1"/>
  <c r="P145" i="1"/>
  <c r="Q145" i="1" s="1"/>
  <c r="U145" i="1"/>
  <c r="R83" i="1"/>
  <c r="S83" i="1" s="1"/>
  <c r="P83" i="1"/>
  <c r="Q83" i="1" s="1"/>
  <c r="O83" i="1"/>
  <c r="U83" i="1"/>
  <c r="R75" i="1"/>
  <c r="S75" i="1" s="1"/>
  <c r="P75" i="1"/>
  <c r="Q75" i="1" s="1"/>
  <c r="O75" i="1"/>
  <c r="U75" i="1"/>
  <c r="R64" i="1"/>
  <c r="S64" i="1" s="1"/>
  <c r="P64" i="1"/>
  <c r="Q64" i="1" s="1"/>
  <c r="O64" i="1"/>
  <c r="U64" i="1"/>
  <c r="R55" i="1"/>
  <c r="S55" i="1" s="1"/>
  <c r="P55" i="1"/>
  <c r="Q55" i="1" s="1"/>
  <c r="O55" i="1"/>
  <c r="U55" i="1"/>
  <c r="R54" i="1"/>
  <c r="S54" i="1" s="1"/>
  <c r="P54" i="1"/>
  <c r="Q54" i="1" s="1"/>
  <c r="O54" i="1"/>
  <c r="U54" i="1"/>
  <c r="R10" i="1"/>
  <c r="S10" i="1" s="1"/>
  <c r="P10" i="1"/>
  <c r="Q10" i="1" s="1"/>
  <c r="O10" i="1"/>
  <c r="U10" i="1"/>
  <c r="R44" i="1"/>
  <c r="S44" i="1" s="1"/>
  <c r="P44" i="1"/>
  <c r="Q44" i="1" s="1"/>
  <c r="O44" i="1"/>
  <c r="U44" i="1"/>
  <c r="R28" i="1"/>
  <c r="S28" i="1" s="1"/>
  <c r="P28" i="1"/>
  <c r="Q28" i="1" s="1"/>
  <c r="O28" i="1"/>
  <c r="U28" i="1"/>
  <c r="R23" i="1"/>
  <c r="S23" i="1" s="1"/>
  <c r="P23" i="1"/>
  <c r="Q23" i="1" s="1"/>
  <c r="U23" i="1"/>
  <c r="L260" i="1"/>
  <c r="M260" i="1" s="1"/>
  <c r="L178" i="1"/>
  <c r="M178" i="1" s="1"/>
  <c r="L240" i="1"/>
  <c r="M240" i="1" s="1"/>
  <c r="L235" i="1"/>
  <c r="M235" i="1" s="1"/>
  <c r="L230" i="1"/>
  <c r="M230" i="1" s="1"/>
  <c r="L226" i="1"/>
  <c r="M226" i="1" s="1"/>
  <c r="L214" i="1"/>
  <c r="M214" i="1" s="1"/>
  <c r="L208" i="1"/>
  <c r="M208" i="1" s="1"/>
  <c r="L203" i="1"/>
  <c r="M203" i="1" s="1"/>
  <c r="L197" i="1"/>
  <c r="M197" i="1" s="1"/>
  <c r="L188" i="1"/>
  <c r="M188" i="1" s="1"/>
  <c r="L186" i="1"/>
  <c r="M186" i="1" s="1"/>
  <c r="L148" i="1"/>
  <c r="M148" i="1" s="1"/>
  <c r="L137" i="1"/>
  <c r="M137" i="1" s="1"/>
  <c r="L144" i="1"/>
  <c r="M144" i="1" s="1"/>
  <c r="L114" i="1"/>
  <c r="M114" i="1" s="1"/>
  <c r="L149" i="1"/>
  <c r="M149" i="1" s="1"/>
  <c r="L122" i="1"/>
  <c r="M122" i="1" s="1"/>
  <c r="L96" i="1"/>
  <c r="M96" i="1" s="1"/>
  <c r="L115" i="1"/>
  <c r="M115" i="1" s="1"/>
  <c r="L60" i="1"/>
  <c r="M60" i="1" s="1"/>
  <c r="L88" i="1"/>
  <c r="M88" i="1" s="1"/>
  <c r="L82" i="1"/>
  <c r="M82" i="1" s="1"/>
  <c r="L102" i="1"/>
  <c r="M102" i="1" s="1"/>
  <c r="L66" i="1"/>
  <c r="M66" i="1" s="1"/>
  <c r="L73" i="1"/>
  <c r="M73" i="1" s="1"/>
  <c r="L52" i="1"/>
  <c r="M52" i="1" s="1"/>
  <c r="L35" i="1"/>
  <c r="M35" i="1" s="1"/>
  <c r="L38" i="1"/>
  <c r="M38" i="1" s="1"/>
  <c r="L34" i="1"/>
  <c r="M34" i="1" s="1"/>
  <c r="L24" i="1"/>
  <c r="M24" i="1" s="1"/>
  <c r="L14" i="1"/>
  <c r="M14" i="1" s="1"/>
  <c r="O127" i="1"/>
  <c r="O251" i="1"/>
  <c r="O232" i="1"/>
  <c r="O252" i="1"/>
  <c r="O228" i="1"/>
  <c r="O155" i="1"/>
  <c r="O261" i="1"/>
  <c r="O192" i="1"/>
  <c r="O203" i="1"/>
  <c r="O161" i="1"/>
  <c r="O163" i="1"/>
  <c r="O144" i="1"/>
  <c r="O129" i="1"/>
  <c r="O96" i="1"/>
  <c r="O97" i="1"/>
  <c r="O82" i="1"/>
  <c r="O38" i="1"/>
  <c r="O21" i="1"/>
  <c r="P238" i="1"/>
  <c r="Q238" i="1" s="1"/>
  <c r="P194" i="1"/>
  <c r="Q194" i="1" s="1"/>
  <c r="P30" i="1"/>
  <c r="Q30" i="1" s="1"/>
  <c r="R111" i="1"/>
  <c r="S111" i="1" s="1"/>
  <c r="R46" i="1"/>
  <c r="S46" i="1" s="1"/>
  <c r="R246" i="1"/>
  <c r="S246" i="1" s="1"/>
  <c r="U246" i="1"/>
  <c r="P246" i="1"/>
  <c r="Q246" i="1" s="1"/>
  <c r="R164" i="1"/>
  <c r="S164" i="1" s="1"/>
  <c r="U164" i="1"/>
  <c r="P164" i="1"/>
  <c r="Q164" i="1" s="1"/>
  <c r="R212" i="1"/>
  <c r="S212" i="1" s="1"/>
  <c r="U212" i="1"/>
  <c r="P212" i="1"/>
  <c r="Q212" i="1" s="1"/>
  <c r="R249" i="1"/>
  <c r="S249" i="1" s="1"/>
  <c r="U249" i="1"/>
  <c r="P249" i="1"/>
  <c r="Q249" i="1" s="1"/>
  <c r="R167" i="1"/>
  <c r="S167" i="1" s="1"/>
  <c r="U167" i="1"/>
  <c r="P167" i="1"/>
  <c r="Q167" i="1" s="1"/>
  <c r="R234" i="1"/>
  <c r="S234" i="1" s="1"/>
  <c r="U234" i="1"/>
  <c r="P234" i="1"/>
  <c r="Q234" i="1" s="1"/>
  <c r="R253" i="1"/>
  <c r="S253" i="1" s="1"/>
  <c r="U253" i="1"/>
  <c r="P253" i="1"/>
  <c r="Q253" i="1" s="1"/>
  <c r="R223" i="1"/>
  <c r="S223" i="1" s="1"/>
  <c r="U223" i="1"/>
  <c r="P223" i="1"/>
  <c r="Q223" i="1" s="1"/>
  <c r="R215" i="1"/>
  <c r="S215" i="1" s="1"/>
  <c r="U215" i="1"/>
  <c r="P215" i="1"/>
  <c r="Q215" i="1" s="1"/>
  <c r="R104" i="1"/>
  <c r="S104" i="1" s="1"/>
  <c r="U104" i="1"/>
  <c r="P104" i="1"/>
  <c r="Q104" i="1" s="1"/>
  <c r="R193" i="1"/>
  <c r="S193" i="1" s="1"/>
  <c r="U193" i="1"/>
  <c r="P193" i="1"/>
  <c r="Q193" i="1" s="1"/>
  <c r="R179" i="1"/>
  <c r="S179" i="1" s="1"/>
  <c r="U179" i="1"/>
  <c r="P179" i="1"/>
  <c r="Q179" i="1" s="1"/>
  <c r="R175" i="1"/>
  <c r="S175" i="1" s="1"/>
  <c r="U175" i="1"/>
  <c r="P175" i="1"/>
  <c r="Q175" i="1" s="1"/>
  <c r="R159" i="1"/>
  <c r="S159" i="1" s="1"/>
  <c r="U159" i="1"/>
  <c r="P159" i="1"/>
  <c r="Q159" i="1" s="1"/>
  <c r="R140" i="1"/>
  <c r="S140" i="1" s="1"/>
  <c r="U140" i="1"/>
  <c r="P140" i="1"/>
  <c r="Q140" i="1" s="1"/>
  <c r="R7" i="1"/>
  <c r="S7" i="1" s="1"/>
  <c r="U7" i="1"/>
  <c r="P7" i="1"/>
  <c r="Q7" i="1" s="1"/>
  <c r="R112" i="1"/>
  <c r="S112" i="1" s="1"/>
  <c r="U112" i="1"/>
  <c r="P112" i="1"/>
  <c r="Q112" i="1" s="1"/>
  <c r="R130" i="1"/>
  <c r="S130" i="1" s="1"/>
  <c r="U130" i="1"/>
  <c r="R124" i="1"/>
  <c r="S124" i="1" s="1"/>
  <c r="P124" i="1"/>
  <c r="Q124" i="1" s="1"/>
  <c r="U124" i="1"/>
  <c r="R202" i="1"/>
  <c r="S202" i="1" s="1"/>
  <c r="U202" i="1"/>
  <c r="P202" i="1"/>
  <c r="Q202" i="1" s="1"/>
  <c r="R121" i="1"/>
  <c r="S121" i="1" s="1"/>
  <c r="P121" i="1"/>
  <c r="Q121" i="1" s="1"/>
  <c r="U121" i="1"/>
  <c r="R90" i="1"/>
  <c r="S90" i="1" s="1"/>
  <c r="P90" i="1"/>
  <c r="Q90" i="1" s="1"/>
  <c r="U90" i="1"/>
  <c r="R70" i="1"/>
  <c r="S70" i="1" s="1"/>
  <c r="P70" i="1"/>
  <c r="Q70" i="1" s="1"/>
  <c r="U70" i="1"/>
  <c r="R79" i="1"/>
  <c r="S79" i="1" s="1"/>
  <c r="P79" i="1"/>
  <c r="Q79" i="1" s="1"/>
  <c r="U79" i="1"/>
  <c r="R68" i="1"/>
  <c r="S68" i="1" s="1"/>
  <c r="P68" i="1"/>
  <c r="Q68" i="1" s="1"/>
  <c r="U68" i="1"/>
  <c r="R65" i="1"/>
  <c r="S65" i="1" s="1"/>
  <c r="P65" i="1"/>
  <c r="Q65" i="1" s="1"/>
  <c r="U65" i="1"/>
  <c r="R40" i="1"/>
  <c r="S40" i="1" s="1"/>
  <c r="P40" i="1"/>
  <c r="Q40" i="1" s="1"/>
  <c r="U40" i="1"/>
  <c r="R49" i="1"/>
  <c r="S49" i="1" s="1"/>
  <c r="P49" i="1"/>
  <c r="Q49" i="1" s="1"/>
  <c r="U49" i="1"/>
  <c r="R39" i="1"/>
  <c r="S39" i="1" s="1"/>
  <c r="P39" i="1"/>
  <c r="Q39" i="1" s="1"/>
  <c r="U39" i="1"/>
  <c r="R29" i="1"/>
  <c r="S29" i="1" s="1"/>
  <c r="P29" i="1"/>
  <c r="Q29" i="1" s="1"/>
  <c r="U29" i="1"/>
  <c r="R15" i="1"/>
  <c r="S15" i="1" s="1"/>
  <c r="P15" i="1"/>
  <c r="Q15" i="1" s="1"/>
  <c r="U15" i="1"/>
  <c r="L236" i="1"/>
  <c r="M236" i="1" s="1"/>
  <c r="L250" i="1"/>
  <c r="M250" i="1" s="1"/>
  <c r="L238" i="1"/>
  <c r="M238" i="1" s="1"/>
  <c r="L247" i="1"/>
  <c r="M247" i="1" s="1"/>
  <c r="L218" i="1"/>
  <c r="M218" i="1" s="1"/>
  <c r="L233" i="1"/>
  <c r="M233" i="1" s="1"/>
  <c r="L147" i="1"/>
  <c r="M147" i="1" s="1"/>
  <c r="L221" i="1"/>
  <c r="M221" i="1" s="1"/>
  <c r="L194" i="1"/>
  <c r="M194" i="1" s="1"/>
  <c r="L170" i="1"/>
  <c r="M170" i="1" s="1"/>
  <c r="L161" i="1"/>
  <c r="M161" i="1" s="1"/>
  <c r="L199" i="1"/>
  <c r="M199" i="1" s="1"/>
  <c r="L169" i="1"/>
  <c r="M169" i="1" s="1"/>
  <c r="L259" i="1"/>
  <c r="M259" i="1" s="1"/>
  <c r="L72" i="1"/>
  <c r="M72" i="1" s="1"/>
  <c r="L12" i="1"/>
  <c r="M12" i="1" s="1"/>
  <c r="L116" i="1"/>
  <c r="M116" i="1" s="1"/>
  <c r="L91" i="1"/>
  <c r="M91" i="1" s="1"/>
  <c r="L106" i="1"/>
  <c r="M106" i="1" s="1"/>
  <c r="L131" i="1"/>
  <c r="M131" i="1" s="1"/>
  <c r="L119" i="1"/>
  <c r="M119" i="1" s="1"/>
  <c r="L107" i="1"/>
  <c r="M107" i="1" s="1"/>
  <c r="L145" i="1"/>
  <c r="M145" i="1" s="1"/>
  <c r="L83" i="1"/>
  <c r="M83" i="1" s="1"/>
  <c r="L75" i="1"/>
  <c r="M75" i="1" s="1"/>
  <c r="L64" i="1"/>
  <c r="M64" i="1" s="1"/>
  <c r="L55" i="1"/>
  <c r="M55" i="1" s="1"/>
  <c r="L54" i="1"/>
  <c r="M54" i="1" s="1"/>
  <c r="L10" i="1"/>
  <c r="M10" i="1" s="1"/>
  <c r="L44" i="1"/>
  <c r="M44" i="1" s="1"/>
  <c r="L28" i="1"/>
  <c r="M28" i="1" s="1"/>
  <c r="L23" i="1"/>
  <c r="M23" i="1" s="1"/>
  <c r="O260" i="1"/>
  <c r="O178" i="1"/>
  <c r="O240" i="1"/>
  <c r="O235" i="1"/>
  <c r="O230" i="1"/>
  <c r="O226" i="1"/>
  <c r="O214" i="1"/>
  <c r="O208" i="1"/>
  <c r="O170" i="1"/>
  <c r="O179" i="1"/>
  <c r="O152" i="1"/>
  <c r="O112" i="1"/>
  <c r="O85" i="1"/>
  <c r="O202" i="1"/>
  <c r="O86" i="1"/>
  <c r="O70" i="1"/>
  <c r="O73" i="1"/>
  <c r="O39" i="1"/>
  <c r="O15" i="1"/>
  <c r="P170" i="1"/>
  <c r="Q170" i="1" s="1"/>
  <c r="P19" i="1"/>
  <c r="Q19" i="1" s="1"/>
  <c r="R163" i="1"/>
  <c r="S163" i="1" s="1"/>
  <c r="U217" i="1"/>
  <c r="P217" i="1"/>
  <c r="Q217" i="1" s="1"/>
  <c r="R217" i="1"/>
  <c r="S217" i="1" s="1"/>
  <c r="R201" i="1"/>
  <c r="S201" i="1" s="1"/>
  <c r="P201" i="1"/>
  <c r="Q201" i="1" s="1"/>
  <c r="U201" i="1"/>
  <c r="U237" i="1"/>
  <c r="P237" i="1"/>
  <c r="Q237" i="1" s="1"/>
  <c r="R237" i="1"/>
  <c r="S237" i="1" s="1"/>
  <c r="R3" i="1"/>
  <c r="S3" i="1" s="1"/>
  <c r="P3" i="1"/>
  <c r="Q3" i="1" s="1"/>
  <c r="U3" i="1"/>
  <c r="U173" i="1"/>
  <c r="P173" i="1"/>
  <c r="Q173" i="1" s="1"/>
  <c r="R173" i="1"/>
  <c r="S173" i="1" s="1"/>
  <c r="O173" i="1"/>
  <c r="R98" i="1"/>
  <c r="S98" i="1" s="1"/>
  <c r="P98" i="1"/>
  <c r="Q98" i="1" s="1"/>
  <c r="O98" i="1"/>
  <c r="U98" i="1"/>
  <c r="U126" i="1"/>
  <c r="P126" i="1"/>
  <c r="Q126" i="1" s="1"/>
  <c r="R126" i="1"/>
  <c r="S126" i="1" s="1"/>
  <c r="O126" i="1"/>
  <c r="R200" i="1"/>
  <c r="S200" i="1" s="1"/>
  <c r="P200" i="1"/>
  <c r="Q200" i="1" s="1"/>
  <c r="O200" i="1"/>
  <c r="U200" i="1"/>
  <c r="U158" i="1"/>
  <c r="P158" i="1"/>
  <c r="Q158" i="1" s="1"/>
  <c r="R158" i="1"/>
  <c r="S158" i="1" s="1"/>
  <c r="O158" i="1"/>
  <c r="R190" i="1"/>
  <c r="S190" i="1" s="1"/>
  <c r="P190" i="1"/>
  <c r="Q190" i="1" s="1"/>
  <c r="O190" i="1"/>
  <c r="U190" i="1"/>
  <c r="U206" i="1"/>
  <c r="P206" i="1"/>
  <c r="Q206" i="1" s="1"/>
  <c r="R206" i="1"/>
  <c r="S206" i="1" s="1"/>
  <c r="O206" i="1"/>
  <c r="U105" i="1"/>
  <c r="R105" i="1"/>
  <c r="S105" i="1" s="1"/>
  <c r="P105" i="1"/>
  <c r="Q105" i="1" s="1"/>
  <c r="O105" i="1"/>
  <c r="R166" i="1"/>
  <c r="S166" i="1" s="1"/>
  <c r="O166" i="1"/>
  <c r="U166" i="1"/>
  <c r="P109" i="1"/>
  <c r="Q109" i="1" s="1"/>
  <c r="U109" i="1"/>
  <c r="R109" i="1"/>
  <c r="S109" i="1" s="1"/>
  <c r="O109" i="1"/>
  <c r="R141" i="1"/>
  <c r="S141" i="1" s="1"/>
  <c r="P141" i="1"/>
  <c r="Q141" i="1" s="1"/>
  <c r="O141" i="1"/>
  <c r="U141" i="1"/>
  <c r="U8" i="1"/>
  <c r="R8" i="1"/>
  <c r="S8" i="1" s="1"/>
  <c r="O8" i="1"/>
  <c r="P8" i="1"/>
  <c r="Q8" i="1" s="1"/>
  <c r="R95" i="1"/>
  <c r="S95" i="1" s="1"/>
  <c r="P95" i="1"/>
  <c r="Q95" i="1" s="1"/>
  <c r="O95" i="1"/>
  <c r="U95" i="1"/>
  <c r="U103" i="1"/>
  <c r="R103" i="1"/>
  <c r="S103" i="1" s="1"/>
  <c r="O103" i="1"/>
  <c r="P103" i="1"/>
  <c r="Q103" i="1" s="1"/>
  <c r="R76" i="1"/>
  <c r="S76" i="1" s="1"/>
  <c r="P76" i="1"/>
  <c r="Q76" i="1" s="1"/>
  <c r="O76" i="1"/>
  <c r="U76" i="1"/>
  <c r="U80" i="1"/>
  <c r="R80" i="1"/>
  <c r="S80" i="1" s="1"/>
  <c r="O80" i="1"/>
  <c r="P80" i="1"/>
  <c r="Q80" i="1" s="1"/>
  <c r="R62" i="1"/>
  <c r="S62" i="1" s="1"/>
  <c r="P62" i="1"/>
  <c r="Q62" i="1" s="1"/>
  <c r="O62" i="1"/>
  <c r="U62" i="1"/>
  <c r="U51" i="1"/>
  <c r="R51" i="1"/>
  <c r="S51" i="1" s="1"/>
  <c r="O51" i="1"/>
  <c r="P51" i="1"/>
  <c r="Q51" i="1" s="1"/>
  <c r="R53" i="1"/>
  <c r="S53" i="1" s="1"/>
  <c r="P53" i="1"/>
  <c r="Q53" i="1" s="1"/>
  <c r="O53" i="1"/>
  <c r="U53" i="1"/>
  <c r="U45" i="1"/>
  <c r="R45" i="1"/>
  <c r="S45" i="1" s="1"/>
  <c r="O45" i="1"/>
  <c r="P45" i="1"/>
  <c r="Q45" i="1" s="1"/>
  <c r="R36" i="1"/>
  <c r="S36" i="1" s="1"/>
  <c r="P36" i="1"/>
  <c r="Q36" i="1" s="1"/>
  <c r="O36" i="1"/>
  <c r="U36" i="1"/>
  <c r="U26" i="1"/>
  <c r="R26" i="1"/>
  <c r="S26" i="1" s="1"/>
  <c r="O26" i="1"/>
  <c r="P26" i="1"/>
  <c r="Q26" i="1" s="1"/>
  <c r="U17" i="1"/>
  <c r="R17" i="1"/>
  <c r="S17" i="1" s="1"/>
  <c r="P17" i="1"/>
  <c r="Q17" i="1" s="1"/>
  <c r="O17" i="1"/>
  <c r="O246" i="1"/>
  <c r="O164" i="1"/>
  <c r="O212" i="1"/>
  <c r="O249" i="1"/>
  <c r="O167" i="1"/>
  <c r="O234" i="1"/>
  <c r="O253" i="1"/>
  <c r="O223" i="1"/>
  <c r="O215" i="1"/>
  <c r="O104" i="1"/>
  <c r="O111" i="1"/>
  <c r="O172" i="1"/>
  <c r="O7" i="1"/>
  <c r="O154" i="1"/>
  <c r="O124" i="1"/>
  <c r="O108" i="1"/>
  <c r="O67" i="1"/>
  <c r="O35" i="1"/>
  <c r="O16" i="1"/>
  <c r="P247" i="1"/>
  <c r="Q247" i="1" s="1"/>
  <c r="P199" i="1"/>
  <c r="Q199" i="1" s="1"/>
  <c r="R227" i="1"/>
  <c r="S227" i="1" s="1"/>
  <c r="R129" i="1"/>
  <c r="S129" i="1" s="1"/>
  <c r="N210" i="1"/>
  <c r="O210" i="1" s="1"/>
  <c r="N233" i="1"/>
  <c r="O233" i="1" s="1"/>
  <c r="N194" i="1"/>
  <c r="O194" i="1" s="1"/>
  <c r="N131" i="1"/>
  <c r="O131" i="1" s="1"/>
  <c r="N160" i="1"/>
  <c r="O160" i="1" s="1"/>
  <c r="N145" i="1"/>
  <c r="O145" i="1" s="1"/>
  <c r="N78" i="1"/>
  <c r="O78" i="1" s="1"/>
  <c r="N56" i="1"/>
  <c r="O56" i="1" s="1"/>
  <c r="P56" i="1"/>
  <c r="Q56" i="1" s="1"/>
  <c r="R56" i="1"/>
  <c r="S56" i="1" s="1"/>
  <c r="L56" i="1"/>
  <c r="M56" i="1" s="1"/>
  <c r="U56" i="1"/>
  <c r="N57" i="1"/>
  <c r="O57" i="1" s="1"/>
  <c r="N42" i="1"/>
  <c r="O42" i="1" s="1"/>
  <c r="N61" i="1"/>
  <c r="O61" i="1" s="1"/>
  <c r="M69" i="1" l="1"/>
  <c r="O22" i="1"/>
  <c r="O23" i="1" l="1"/>
  <c r="U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tc={006BD769-2D75-4410-A5F0-0DA66AC50FFA}</author>
    <author>Nghiem, Sonny</author>
    <author>tc={51E8868B-1AC0-4E45-8855-81E4D8DB74F9}</author>
    <author>tc={B56B8341-2EEB-4EED-BC9F-1C246C02E363}</author>
    <author>tc={1CBE01D3-DFD3-4E9B-B972-B961DB70DB4B}</author>
    <author>tc={293A6994-1477-4C3F-B1D7-BE5DC1FB9E96}</author>
    <author>tc={F4C0E017-C7F2-4FB5-9B46-B1DC6CD273AD}</author>
    <author>Haggerty, Ryan</author>
    <author>Derek Burkhard</author>
    <author>Chahil, Abby</author>
    <author>McLain, Matthew</author>
    <author>tc={271C6C7C-11CC-411D-ABD2-8E4237739840}</author>
    <author>tc={D49DDEC0-4F27-4D4D-9716-CAC8F6FD7011}</author>
    <author>tc={ED6A2D39-321D-473F-8288-FDA8303690DF}</author>
    <author>tc={56F20C80-3A88-4D6C-9899-28685F93E2A0}</author>
    <author>tc={34E61F09-6A15-4383-8062-0F20773942AF}</author>
    <author>tc={326BA31E-5281-40DC-A6CD-406C252850DF}</author>
    <author>tc={A66A90E9-F4D5-48AF-A92E-9E8B3A660188}</author>
    <author>tc={1AA8101C-35BF-497E-BF4E-710940D615F6}</author>
    <author>tc={BD2C2A0A-650C-43E2-8759-8C59852F6C1D}</author>
    <author>tc={BE3ED72B-5891-4890-8ED3-2981414C8D28}</author>
    <author>tc={718533B4-4A90-4FAE-B0FC-7A4869393BB0}</author>
    <author>tc={486B9F3A-179C-41EC-B077-6E14D34FC3CB}</author>
    <author>tc={F7F8AB0D-E3D1-4FB4-BBE5-65E7D806AA14}</author>
    <author>tc={3E9A95CF-1C93-4F8D-9474-AC67FF4217F0}</author>
    <author>tc={6228370E-7265-4A94-BE11-0307F066762A}</author>
    <author>tc={14C2550C-75E2-4AB2-B382-B83551EFC737}</author>
    <author>tc={B3528EDA-77DA-40B3-868B-DCF6EE18F545}</author>
    <author>tc={5712E35E-17F8-4A37-B2A9-8F4BA61455E8}</author>
    <author>tc={9B2B2744-5593-4992-8099-866F24C8F08B}</author>
    <author>tc={468E5A91-1AD3-4C7E-9B29-62A1F30C1C16}</author>
    <author>tc={FAFCF727-802E-4825-B8EB-F20135B64EF9}</author>
    <author>tc={A2002D4D-5556-4F26-993A-ABBE70834CF3}</author>
    <author>tc={D6D629CB-8F74-4E17-9B49-B990221C998B}</author>
    <author>tc={98547B31-AB4B-4768-B0E4-371C2DE437C1}</author>
    <author>tc={EFE19A00-76B1-4BC9-9DF9-145EFA805C8E}</author>
    <author>tc={4EF1F00B-03D7-4D73-BBA8-5B79CD38EB16}</author>
    <author>tc={D5FB7BAB-EE80-4117-AAF9-EEF1D61CE879}</author>
    <author>tc={BEA71829-DAED-4068-9D3A-AEF0611E4BDC}</author>
    <author>tc={98CD9E18-75F4-4DB2-94FC-100EBA80648A}</author>
    <author>tc={815F2226-2001-4CFB-999C-8EE20603AA9A}</author>
    <author>tc={3485F362-775D-439B-8B01-0C82A4986C6E}</author>
    <author>tc={658A3D63-B532-4AC6-A68B-2B8B2BCEBBA1}</author>
    <author>tc={A12781DF-360D-4C38-AAD9-86EB82BD1003}</author>
    <author>tc={D997A99A-2295-4A9F-868F-C578A8AD973E}</author>
    <author>tc={FC3482FB-59D3-48CD-9A15-D487CE368328}</author>
    <author>tc={5150CEEB-D127-4003-B523-E8225B20E737}</author>
    <author>tc={9D81FC62-EAA7-4B82-8415-EB11023EAC20}</author>
    <author>tc={513A068E-6F8F-4A15-8519-012C94581579}</author>
    <author>tc={47A800CE-13F8-465D-A31D-4BB652321432}</author>
    <author>tc={03874A9F-D75B-4C9D-BE35-BE1D9BDC852D}</author>
    <author>tc={7E5C07E2-7F08-4B98-82FA-607E5410B232}</author>
    <author>tc={8BD612C9-80D0-4C73-B192-8555121E6CFD}</author>
    <author>tc={C0E48C22-D307-4F44-8F87-8F534D34B92B}</author>
    <author>tc={A8CC393C-ADFD-4055-973C-62F98B00BCFD}</author>
    <author>tc={0B736641-4F2C-45F7-B8CA-AC7371744C08}</author>
    <author>tc={E02C01E7-C3ED-4F21-B118-1482628EF3AB}</author>
    <author>tc={8F769FCD-AFED-46F3-9353-6FB717C079AD}</author>
    <author>tc={22CB6DA9-54D4-4839-82A2-27189B38162F}</author>
    <author>tc={71004874-59CB-42DC-8487-D7DA4F2BFE34}</author>
    <author>tc={931EEA87-07E0-49F7-AE48-D9F62445DF92}</author>
    <author>tc={5B370499-40D7-4AC5-88C8-E7CF318A35E0}</author>
    <author>tc={DB4AEB8E-F53B-4F10-916C-6F7C590DE166}</author>
    <author>tc={274FBBE1-F88F-4FE0-9B00-498FA1C4CEFD}</author>
    <author>tc={34B40E09-6B58-4816-8EF1-659AE6A4692A}</author>
    <author>tc={CA4C4B72-B6D0-4DFF-8F31-87233D7029CE}</author>
    <author>tc={C40AACCD-06A0-4A1D-9ACA-865BD3E26224}</author>
    <author>tc={3186BD74-9ECC-41C4-93F4-46E147D8B3E2}</author>
    <author>tc={0A9EA975-758B-4827-B1AE-54CE98CA73CA}</author>
    <author>tc={C87BD03B-35D2-4942-9E22-9DB37A02330D}</author>
    <author>tc={25D9096C-BFC5-4C34-B1CB-236F91ED63B8}</author>
    <author>tc={2400C394-1888-4638-AD25-8A05E84E4722}</author>
    <author>tc={4A55EB3E-9CD2-46AA-A5C6-FDF543FF3F24}</author>
    <author>tc={93F28486-9B1A-4125-8B94-6A6737F59789}</author>
    <author>tc={082340EE-642A-4401-A7D9-553EFBDF796A}</author>
    <author>tc={F6B9F366-6C22-49A6-ACF2-6F7977998644}</author>
    <author>tc={D27ACB87-1A8F-4B10-866A-D08FBA957167}</author>
    <author>tc={CD649758-4409-42C0-88D6-74B722D53364}</author>
    <author>tc={DDE02ADB-0822-4531-9F4C-BF2717DCE10B}</author>
    <author>tc={76D68D7F-E380-4B81-9A17-2A5A4366D188}</author>
    <author>tc={F83CCF12-5D5D-4421-B551-4C200F74A315}</author>
    <author>tc={2A0EBC32-EBA1-4025-99EE-F9195AF71EB6}</author>
    <author>tc={3539EAF4-CAA8-49B4-AB79-89A47E0A5BDE}</author>
    <author>tc={1C3F4A18-68D8-41A9-AA82-D620DB1F3630}</author>
    <author>tc={D6883C1E-D69A-456A-B874-FA54079CC83A}</author>
    <author>tc={107EBB73-8914-4E49-A337-9B410BD04792}</author>
    <author>tc={32B8FFA5-B325-4425-A1B0-AC2B04711DDE}</author>
    <author>tc={E2A39777-BCAC-481C-BD6A-3CF7FEFC978C}</author>
    <author>tc={644DB3BF-8C79-4EBF-9423-8B2CCDD5C68E}</author>
    <author>tc={F9C66491-CCD2-4219-99E9-06B154B730D8}</author>
    <author>tc={372AC558-515E-427A-8523-54E21931300E}</author>
    <author>tc={8D588CEF-7271-4CBA-9E76-A6BE6F5F3EA2}</author>
    <author>tc={421957BB-2B83-467F-AB7E-CF1DA638711E}</author>
    <author>Shimmings, Alex</author>
    <author>tc={5CB695A8-F8F5-45C3-A004-7B7133946DBE}</author>
    <author>tc={A40269A5-96ED-4A5C-ABAE-696AAE7C9952}</author>
    <author>tc={989CBBF7-4300-4239-88D6-AF9A072AFDA8}</author>
    <author>tc={F39E1EEE-F360-4F52-A7E4-64090D0745FA}</author>
    <author>tc={DE7556FE-226F-4F56-8CC1-3B26939BABBA}</author>
    <author>tc={48B997F6-DD67-417A-8309-268A23EE5B98}</author>
    <author>tc={83F32442-5645-4616-9D39-6BB260EA227B}</author>
    <author>tc={B532DA57-8441-4D8C-9D4B-E5A4FD2122A8}</author>
    <author>tc={F255BC35-EFE8-4084-BEFA-AD06F637EEF1}</author>
    <author>tc={F2433281-72EB-4E5F-B93C-F07D40725413}</author>
    <author>tc={94E3EEE2-FCBB-47E4-B825-9EEE14399A45}</author>
    <author>tc={FECBB4DC-DB66-41C9-A1B8-169F27A11312}</author>
    <author>tc={A779FDC2-F9AC-4B72-8E29-D6ADBD4BADCB}</author>
    <author>tc={49612EC9-0A0C-4540-91FE-A3E0E622D1B5}</author>
  </authors>
  <commentList>
    <comment ref="D1" authorId="0" shapeId="0" xr:uid="{006BD769-2D75-4410-A5F0-0DA66AC50FFA}">
      <text>
        <t>[Threaded comment]
Your version of Excel allows you to read this threaded comment; however, any edits to it will get removed if the file is opened in a newer version of Excel. Learn more: https://go.microsoft.com/fwlink/?linkid=870924
Comment:
    @Haggerty, Ryan please could you confirm how currency exchange rates are calculated? Are we using the rate as it stood on 31/12/21 or smoothed over the year?
Reply:
    @Malone, Eleanor these are the average rates over the entire year</t>
      </text>
    </comment>
    <comment ref="A2" authorId="1" shapeId="0" xr:uid="{0E648EEA-52EA-4880-B37B-3479001DDBD7}">
      <text>
        <r>
          <rPr>
            <sz val="11"/>
            <color theme="1"/>
            <rFont val="Calibri"/>
            <family val="2"/>
            <scheme val="minor"/>
          </rPr>
          <t>Nghiem, Sonny:
In April 20, 2021, they merged with CBPO Group becoming a privately owned company
Now website links to Taibang Biologic group</t>
        </r>
      </text>
    </comment>
    <comment ref="F2" authorId="2" shapeId="0" xr:uid="{51E8868B-1AC0-4E45-8855-81E4D8DB74F9}">
      <text>
        <t>[Threaded comment]
Your version of Excel allows you to read this threaded comment; however, any edits to it will get removed if the file is opened in a newer version of Excel. Learn more: https://go.microsoft.com/fwlink/?linkid=870924
Comment:
    NA, delisted</t>
      </text>
    </comment>
    <comment ref="A3" authorId="3" shapeId="0" xr:uid="{B56B8341-2EEB-4EED-BC9F-1C246C02E363}">
      <text>
        <t>[Threaded comment]
Your version of Excel allows you to read this threaded comment; however, any edits to it will get removed if the file is opened in a newer version of Excel. Learn more: https://go.microsoft.com/fwlink/?linkid=870924
Comment:
    Was this consolidated in 2022??
Reply:
    Ref. Results of Kawasumi Laboratories for 2H Revenue: 10.5 billion yen Business Profit: 0.7 billion yen * Consolidation of Kawasumi Laboratories, Inc. from 3Q of FY2020</t>
      </text>
    </comment>
    <comment ref="A4" authorId="1" shapeId="0" xr:uid="{117F8C53-226F-4160-8B08-3D5A3E816C49}">
      <text>
        <r>
          <rPr>
            <sz val="11"/>
            <color theme="1"/>
            <rFont val="Calibri"/>
            <family val="2"/>
            <scheme val="minor"/>
          </rPr>
          <t>Nghiem, Sonny:
No new press releases since February 2023, no annual report for 2022</t>
        </r>
      </text>
    </comment>
    <comment ref="A5" authorId="1" shapeId="0" xr:uid="{A3865956-C0FA-4BD1-B293-3123F7906D8B}">
      <text>
        <r>
          <rPr>
            <sz val="11"/>
            <color theme="1"/>
            <rFont val="Calibri"/>
            <family val="2"/>
            <scheme val="minor"/>
          </rPr>
          <t>Nghiem, Sonny:
No longer reporting healthcare separately, reporting entire company business as one for public</t>
        </r>
      </text>
    </comment>
    <comment ref="A7" authorId="4" shapeId="0" xr:uid="{1CBE01D3-DFD3-4E9B-B972-B961DB70DB4B}">
      <text>
        <t>[Threaded comment]
Your version of Excel allows you to read this threaded comment; however, any edits to it will get removed if the file is opened in a newer version of Excel. Learn more: https://go.microsoft.com/fwlink/?linkid=870924
Comment:
    emailed today requesting 2021 and 2020 data
Reply:
    no response as of today</t>
      </text>
    </comment>
    <comment ref="A8" authorId="5" shapeId="0" xr:uid="{293A6994-1477-4C3F-B1D7-BE5DC1FB9E96}">
      <text>
        <t>[Threaded comment]
Your version of Excel allows you to read this threaded comment; however, any edits to it will get removed if the file is opened in a newer version of Excel. Learn more: https://go.microsoft.com/fwlink/?linkid=870924
Comment:
    emailed today requesting 2021 and 2020 data
Reply:
    no response received as of today</t>
      </text>
    </comment>
    <comment ref="A9" authorId="6" shapeId="0" xr:uid="{F4C0E017-C7F2-4FB5-9B46-B1DC6CD273AD}">
      <text>
        <t>[Threaded comment]
Your version of Excel allows you to read this threaded comment; however, any edits to it will get removed if the file is opened in a newer version of Excel. Learn more: https://go.microsoft.com/fwlink/?linkid=870924
Comment:
    emailed today requesting 2021 and 2020 data
Reply:
    no reply as of today
Reply:
    Matteo Adhanom has responded saying he will check for data
Reply:
    still no response as of today
Reply:
    Matteo Adhanom contacted us on 22 Dec 22 with 2021 data. I said it was too late to update Scrip 100 as published, but we will include the figures in next year's data. Asked him to provide figures sooner in 2023.
Reply:
    Emailed madhanom@menarini.it to obtain 2022 data</t>
      </text>
    </comment>
    <comment ref="A10" authorId="1" shapeId="0" xr:uid="{D33D6A6D-14E3-4273-94A8-2ADC1C07AAAA}">
      <text>
        <r>
          <rPr>
            <sz val="11"/>
            <color theme="1"/>
            <rFont val="Calibri"/>
            <family val="2"/>
            <scheme val="minor"/>
          </rPr>
          <t>Nghiem, Sonny:
Bought out by AstraZeneca in July 2021, Only found sales numbers for first half of 2021
Fully owned by AstraZeneca for 2022</t>
        </r>
      </text>
    </comment>
    <comment ref="A11" authorId="1" shapeId="0" xr:uid="{12C73E7F-872C-4B7E-A8FC-19A9D34047B2}">
      <text>
        <r>
          <rPr>
            <sz val="11"/>
            <color theme="1"/>
            <rFont val="Calibri"/>
            <family val="2"/>
            <scheme val="minor"/>
          </rPr>
          <t>Nghiem, Sonny:
Full acquired by CSL Limited in August 2022</t>
        </r>
      </text>
    </comment>
    <comment ref="A12" authorId="1" shapeId="0" xr:uid="{01384CB7-95ED-4B9D-97BD-3346C75CEAE2}">
      <text>
        <r>
          <rPr>
            <sz val="11"/>
            <color theme="1"/>
            <rFont val="Calibri"/>
            <family val="2"/>
            <scheme val="minor"/>
          </rPr>
          <t>Nghiem, Sonny:
Newest 10-K not out as of October 3</t>
        </r>
      </text>
    </comment>
    <comment ref="A13" authorId="7" shapeId="0" xr:uid="{7F6E842C-A874-4983-849B-4F172D3DFA0C}">
      <text>
        <r>
          <rPr>
            <sz val="11"/>
            <color theme="1"/>
            <rFont val="Calibri"/>
            <family val="2"/>
            <scheme val="minor"/>
          </rPr>
          <t>Haggerty, Ryan:
Acquired by Pfizer in March 2022</t>
        </r>
      </text>
    </comment>
    <comment ref="AC14" authorId="7" shapeId="0" xr:uid="{53169B81-26DD-4DA5-A94D-73E04C4F318A}">
      <text>
        <r>
          <rPr>
            <sz val="11"/>
            <color theme="1"/>
            <rFont val="Calibri"/>
            <family val="2"/>
            <scheme val="minor"/>
          </rPr>
          <t>Ryan Haggerty:
$79,557M from Biopharma, $1,731M from Other business activities
Jessica Merrill: This is for pharma manufacturing services, including API and biologics. do we want to break this out or no?</t>
        </r>
      </text>
    </comment>
    <comment ref="Z16" authorId="7" shapeId="0" xr:uid="{6DD5A406-AC9F-48C4-A466-17D06E08D25A}">
      <text>
        <r>
          <rPr>
            <sz val="11"/>
            <color theme="1"/>
            <rFont val="Calibri"/>
            <family val="2"/>
            <scheme val="minor"/>
          </rPr>
          <t>Haggerty, Ryan:
FTE represents the total number of full-time equivalent positions and does not reflect the total number of individual employees as some work part-time
144,300: Employee is defined as an individual working full-time or part-time, excluding fixed term employees, interns and co-op employees. Employee data may not include full population from more recently acquired companies and individuals on long-term disability are excluded. Contingent workers, contractors and subcontractors are also excluded.</t>
        </r>
      </text>
    </comment>
    <comment ref="AC18" authorId="8" shapeId="0" xr:uid="{670342B0-7366-4599-B5C8-9FDD18F26F8C}">
      <text>
        <r>
          <rPr>
            <b/>
            <sz val="9"/>
            <color indexed="81"/>
            <rFont val="Tahoma"/>
            <family val="2"/>
          </rPr>
          <t>Ryan Haggerty:</t>
        </r>
        <r>
          <rPr>
            <sz val="9"/>
            <color indexed="81"/>
            <rFont val="Tahoma"/>
            <family val="2"/>
          </rPr>
          <t xml:space="preserve">
$41,995M from Innovative Medicines, $9,631M from Sandoz</t>
        </r>
      </text>
    </comment>
    <comment ref="G22" authorId="1" shapeId="0" xr:uid="{8D5F4942-CF1C-44F5-9D56-52E24C156F55}">
      <text>
        <r>
          <rPr>
            <sz val="11"/>
            <color theme="1"/>
            <rFont val="Calibri"/>
            <family val="2"/>
            <scheme val="minor"/>
          </rPr>
          <t>Nghiem, Sonny:
Pharma + Vaccines combined</t>
        </r>
      </text>
    </comment>
    <comment ref="G23" authorId="9" shapeId="0" xr:uid="{1DC7E94D-DC4E-47F8-AE01-FC528027D615}">
      <text>
        <r>
          <rPr>
            <sz val="11"/>
            <color theme="1"/>
            <rFont val="Calibri"/>
            <family val="2"/>
            <scheme val="minor"/>
          </rPr>
          <t>Chahil, Abby:
GSK divided into vaccines, general medicine and specialized medicine, shouldn't all be used for pharma sales?</t>
        </r>
      </text>
    </comment>
    <comment ref="AD29" authorId="10" shapeId="0" xr:uid="{B069EB89-B0DD-4712-901F-8894E67563ED}">
      <text>
        <r>
          <rPr>
            <b/>
            <sz val="9"/>
            <color indexed="81"/>
            <rFont val="Tahoma"/>
            <family val="2"/>
          </rPr>
          <t>Ryan Haggerty:</t>
        </r>
        <r>
          <rPr>
            <sz val="9"/>
            <color indexed="81"/>
            <rFont val="Tahoma"/>
            <family val="2"/>
          </rPr>
          <t xml:space="preserve">
Pharma R&amp;D</t>
        </r>
      </text>
    </comment>
    <comment ref="AF29" authorId="10" shapeId="0" xr:uid="{B9D5587E-87FC-4420-A632-C77D1B73637F}">
      <text>
        <r>
          <rPr>
            <sz val="11"/>
            <color theme="1"/>
            <rFont val="Calibri"/>
            <family val="2"/>
            <scheme val="minor"/>
          </rPr>
          <t>Ryan Haggerty:
Pharma</t>
        </r>
      </text>
    </comment>
    <comment ref="G31" authorId="7" shapeId="0" xr:uid="{35F32637-72F7-4F51-B8E6-F815AD5045DC}">
      <text>
        <r>
          <rPr>
            <sz val="11"/>
            <color theme="1"/>
            <rFont val="Calibri"/>
            <family val="2"/>
            <scheme val="minor"/>
          </rPr>
          <t>Haggerty, Ryan:
$19,263 total revenue - $18,435 in product sales, $388 grant revenue, $440 collab. revenue</t>
        </r>
      </text>
    </comment>
    <comment ref="AC31" authorId="7" shapeId="0" xr:uid="{5A912607-2547-44D2-885C-FB24AAE932C4}">
      <text>
        <r>
          <rPr>
            <sz val="11"/>
            <color theme="1"/>
            <rFont val="Calibri"/>
            <family val="2"/>
            <scheme val="minor"/>
          </rPr>
          <t>Haggerty, Ryan:
$18,471 total revenue - $17,675 in product sales, $735 grant revenue, $61 collab. revenue</t>
        </r>
      </text>
    </comment>
    <comment ref="A33" authorId="11" shapeId="0" xr:uid="{271C6C7C-11CC-411D-ABD2-8E4237739840}">
      <text>
        <t>[Threaded comment]
Your version of Excel allows you to read this threaded comment; however, any edits to it will get removed if the file is opened in a newer version of Excel. Learn more: https://go.microsoft.com/fwlink/?linkid=870924
Comment:
    Combined Mylan and Upjohn, a legacy division of Pfizer, to create Viatris in November 2020
Reply:
    @Haggerty, RyanNeed to rename Viatris and add 2021 data
Reply:
    Done!</t>
      </text>
    </comment>
    <comment ref="K38" authorId="12" shapeId="0" xr:uid="{D49DDEC0-4F27-4D4D-9716-CAC8F6FD7011}">
      <text>
        <t>[Threaded comment]
Your version of Excel allows you to read this threaded comment; however, any edits to it will get removed if the file is opened in a newer version of Excel. Learn more: https://go.microsoft.com/fwlink/?linkid=870924
Comment:
    @Chahil, Abby just checking this figure as I see operating profit of $3,130m in 2021 according to CSL statutory accounts p75 https://investors.csl.com/site/pdf/6e04479c-a394-42d2-bd7d-7c0da00691b5/CSL-Statutory-Accounts-for-the-Full-Year-Ended-30-June-2021.pdf
Reply:
    $2400 was EBIT for just CSL Behring but I think they have consolidated profit with Seqirus starting 2021 ( will make note here to add these together moving forward) have amended to $3130mill.</t>
      </text>
    </comment>
    <comment ref="AF38" authorId="13" shapeId="0" xr:uid="{ED6A2D39-321D-473F-8288-FDA8303690DF}">
      <text>
        <t>[Threaded comment]
Your version of Excel allows you to read this threaded comment; however, any edits to it will get removed if the file is opened in a newer version of Excel. Learn more: https://go.microsoft.com/fwlink/?linkid=870924
Comment:
    @Chahil, Abby just checking this figure as I see operating profit of $3,130m in 2021 according to CSL statutory accounts p75 https://investors.csl.com/site/pdf/6e04479c-a394-42d2-bd7d-7c0da00691b5/CSL-Statutory-Accounts-for-the-Full-Year-Ended-30-June-2021.pdf
Reply:
    $2400 was EBIT for just CSL Behring but I think they have consolidated profit with Seqirus starting 2021 ( will make note here to add these together moving forward) have amended to $3130mill.</t>
      </text>
    </comment>
    <comment ref="F39" authorId="14" shapeId="0" xr:uid="{56F20C80-3A88-4D6C-9899-28685F93E2A0}">
      <text>
        <t>[Threaded comment]
Your version of Excel allows you to read this threaded comment; however, any edits to it will get removed if the file is opened in a newer version of Excel. Learn more: https://go.microsoft.com/fwlink/?linkid=870924
Comment:
    1278478 (source: https://www.daiichisankyo.com/files/investors/library/quarterly_result/2022/Consolidated%20Financial%20Statements%20and%20Independent%20Auditors%20Report_31.03.2023(for%20HP).pdf p.3)</t>
      </text>
    </comment>
    <comment ref="G39" authorId="15" shapeId="0" xr:uid="{34E61F09-6A15-4383-8062-0F20773942AF}">
      <text>
        <t xml:space="preserve">[Threaded comment]
Your version of Excel allows you to read this threaded comment; however, any edits to it will get removed if the file is opened in a newer version of Excel. Learn more: https://go.microsoft.com/fwlink/?linkid=870924
Comment:
    1205939 (source: https://www.daiichisankyo.com/files/investors/library/quarterly_result/2022/Consolidated%20Financial%20Statements%20and%20Independent%20Auditors%20Report_31.03.2023(for%20HP).pdf  p.20) </t>
      </text>
    </comment>
    <comment ref="H39" authorId="16" shapeId="0" xr:uid="{326BA31E-5281-40DC-A6CD-406C252850DF}">
      <text>
        <t>[Threaded comment]
Your version of Excel allows you to read this threaded comment; however, any edits to it will get removed if the file is opened in a newer version of Excel. Learn more: https://go.microsoft.com/fwlink/?linkid=870924
Comment:
    341570 (source: https://www.daiichisankyo.com/files/investors/library/quarterly_result/2022/Consolidated%20Financial%20Statements%20and%20Independent%20Auditors%20Report_31.03.2023(for%20HP).pdf p.3)</t>
      </text>
    </comment>
    <comment ref="I39" authorId="17" shapeId="0" xr:uid="{A66A90E9-F4D5-48AF-A92E-9E8B3A660188}">
      <text>
        <t>[Threaded comment]
Your version of Excel allows you to read this threaded comment; however, any edits to it will get removed if the file is opened in a newer version of Excel. Learn more: https://go.microsoft.com/fwlink/?linkid=870924
Comment:
    126854 (source: https://www.daiichisankyo.com/files/investors/library/quarterly_result/2022/Consolidated%20Financial%20Statements%20and%20Independent%20Auditors%20Report_31.03.2023(for%20HP).pdf p.3)</t>
      </text>
    </comment>
    <comment ref="K39" authorId="18" shapeId="0" xr:uid="{1AA8101C-35BF-497E-BF4E-710940D615F6}">
      <text>
        <t>[Threaded comment]
Your version of Excel allows you to read this threaded comment; however, any edits to it will get removed if the file is opened in a newer version of Excel. Learn more: https://go.microsoft.com/fwlink/?linkid=870924
Comment:
    120580 (source: https://www.daiichisankyo.com/files/investors/library/quarterly_result/2022/Consolidated%20Financial%20Statements%20and%20Independent%20Auditors%20Report_31.03.2023(for%20HP).pdf p.3)</t>
      </text>
    </comment>
    <comment ref="J41" authorId="19" shapeId="0" xr:uid="{BD2C2A0A-650C-43E2-8759-8C59852F6C1D}">
      <text>
        <t>[Threaded comment]
Your version of Excel allows you to read this threaded comment; however, any edits to it will get removed if the file is opened in a newer version of Excel. Learn more: https://go.microsoft.com/fwlink/?linkid=870924
Comment:
    5,761 (as of December 31, 2022) (source: https://www.otsuka.co.jp/en/company/overview/)</t>
      </text>
    </comment>
    <comment ref="A49" authorId="20" shapeId="0" xr:uid="{BE3ED72B-5891-4890-8ED3-2981414C8D28}">
      <text>
        <t>[Threaded comment]
Your version of Excel allows you to read this threaded comment; however, any edits to it will get removed if the file is opened in a newer version of Excel. Learn more: https://go.microsoft.com/fwlink/?linkid=870924
Comment:
    need to ask the company if they can provide missing numbers (including accurate number for latest R&amp;D)
Reply:
    Emailed the company but as they are a private company, no idea when or if they reply. Did find a additional note that over 20% of brand name revenue (3.306 billion Euros) was invested in R&amp;D but nothing accurate still.</t>
      </text>
    </comment>
    <comment ref="H49" authorId="1" shapeId="0" xr:uid="{B3850C81-8063-456A-9EC0-7262CB6D39E8}">
      <text>
        <r>
          <rPr>
            <sz val="11"/>
            <color theme="1"/>
            <rFont val="Calibri"/>
            <family val="2"/>
            <scheme val="minor"/>
          </rPr>
          <t>Nghiem, Sonny:
Only clue was &gt;20% of brand revenue invested in R&amp;D each year so 3.306 BN *.2</t>
        </r>
      </text>
    </comment>
    <comment ref="AD49" authorId="1" shapeId="0" xr:uid="{84306335-32D3-4310-A86A-5D76BAD34862}">
      <text>
        <r>
          <rPr>
            <sz val="11"/>
            <color theme="1"/>
            <rFont val="Calibri"/>
            <family val="2"/>
            <scheme val="minor"/>
          </rPr>
          <t xml:space="preserve">Nghiem, Sonny:
Only clue was &gt;20% of brand revenue invested in R&amp;D each year so 3.306 BN *.2
</t>
        </r>
      </text>
    </comment>
    <comment ref="J53" authorId="21" shapeId="0" xr:uid="{718533B4-4A90-4FAE-B0FC-7A4869393BB0}">
      <text>
        <t>[Threaded comment]
Your version of Excel allows you to read this threaded comment; however, any edits to it will get removed if the file is opened in a newer version of Excel. Learn more: https://go.microsoft.com/fwlink/?linkid=870924
Comment:
    3031 (source: https://www.sumitomo-pharma.com/profile/profile/ )</t>
      </text>
    </comment>
    <comment ref="K53" authorId="22" shapeId="0" xr:uid="{486B9F3A-179C-41EC-B077-6E14D34FC3CB}">
      <text>
        <t>[Threaded comment]
Your version of Excel allows you to read this threaded comment; however, any edits to it will get removed if the file is opened in a newer version of Excel. Learn more: https://go.microsoft.com/fwlink/?linkid=870924
Comment:
    -76979 (source: https://www.sumitomo-pharma.com/ir/library/financial_results_summary/assets/pdf/cfs20230630.pdf p.1)</t>
      </text>
    </comment>
    <comment ref="A54" authorId="8" shapeId="0" xr:uid="{8957121E-6850-453B-B7BA-33BCC3C443B2}">
      <text>
        <r>
          <rPr>
            <b/>
            <sz val="9"/>
            <color indexed="81"/>
            <rFont val="Tahoma"/>
            <family val="2"/>
          </rPr>
          <t>Derek Burkhard:</t>
        </r>
        <r>
          <rPr>
            <sz val="9"/>
            <color indexed="81"/>
            <rFont val="Tahoma"/>
            <family val="2"/>
          </rPr>
          <t xml:space="preserve">
was technically acquired by Mitsubishi Chemical Holdings on 3/2/2020 but they still report division revenue</t>
        </r>
      </text>
    </comment>
    <comment ref="F54" authorId="23" shapeId="0" xr:uid="{F7F8AB0D-E3D1-4FB4-BBE5-65E7D806AA14}">
      <text>
        <t>[Threaded comment]
Your version of Excel allows you to read this threaded comment; however, any edits to it will get removed if the file is opened in a newer version of Excel. Learn more: https://go.microsoft.com/fwlink/?linkid=870924
Comment:
    4634532 (source: https://www.mcgc.com/english/ir/pdf/01585/01836.pdf p.8)
Reply:
    Mitsubishi Tanabe's financial results after fiscal year 2022 (ended on 31 March 2023) has been included in those of Mitsubishi Chemical Group. (source: https://www.mt-pharma.co.jp/e/company/financial-information/materials.html )</t>
      </text>
    </comment>
    <comment ref="G54" authorId="24" shapeId="0" xr:uid="{3E9A95CF-1C93-4F8D-9474-AC67FF4217F0}">
      <text>
        <t>[Threaded comment]
Your version of Excel allows you to read this threaded comment; however, any edits to it will get removed if the file is opened in a newer version of Excel. Learn more: https://go.microsoft.com/fwlink/?linkid=870924
Comment:
    547565 (source: https://www.mcgc.com/english/ir/pdf/01585/01836.pdf p.17)</t>
      </text>
    </comment>
    <comment ref="H54" authorId="25" shapeId="0" xr:uid="{6228370E-7265-4A94-BE11-0307F066762A}">
      <text>
        <t>[Threaded comment]
Your version of Excel allows you to read this threaded comment; however, any edits to it will get removed if the file is opened in a newer version of Excel. Learn more: https://go.microsoft.com/fwlink/?linkid=870924
Comment:
    149500 (source: https://www.mcgc.com/english/ir/pdf/01585/01836.pdf p.7)</t>
      </text>
    </comment>
    <comment ref="I54" authorId="26" shapeId="0" xr:uid="{14C2550C-75E2-4AB2-B382-B83551EFC737}">
      <text>
        <t>[Threaded comment]
Your version of Excel allows you to read this threaded comment; however, any edits to it will get removed if the file is opened in a newer version of Excel. Learn more: https://go.microsoft.com/fwlink/?linkid=870924
Comment:
    135150 (source: https://www.mcgc.com/english/ir/pdf/01585/01836.pdf p.8)</t>
      </text>
    </comment>
    <comment ref="J54" authorId="27" shapeId="0" xr:uid="{B3528EDA-77DA-40B3-868B-DCF6EE18F545}">
      <text>
        <t xml:space="preserve">[Threaded comment]
Your version of Excel allows you to read this threaded comment; however, any edits to it will get removed if the file is opened in a newer version of Excel. Learn more: https://go.microsoft.com/fwlink/?linkid=870924
Comment:
    6370 (source: https://www.mt-pharma.co.jp/e/company/outline.html) </t>
      </text>
    </comment>
    <comment ref="K54" authorId="28" shapeId="0" xr:uid="{5712E35E-17F8-4A37-B2A9-8F4BA61455E8}">
      <text>
        <t>[Threaded comment]
Your version of Excel allows you to read this threaded comment; however, any edits to it will get removed if the file is opened in a newer version of Excel. Learn more: https://go.microsoft.com/fwlink/?linkid=870924
Comment:
    182718 (operating income) (source: https://www.mcgc.com/english/ir/pdf/01585/01836.pdf p.8)</t>
      </text>
    </comment>
    <comment ref="G57" authorId="29" shapeId="0" xr:uid="{9B2B2744-5593-4992-8099-866F24C8F08B}">
      <text>
        <t>[Threaded comment]
Your version of Excel allows you to read this threaded comment; however, any edits to it will get removed if the file is opened in a newer version of Excel. Learn more: https://go.microsoft.com/fwlink/?linkid=870924
Comment:
    Combined finished drugs with antibiotics segement revenue</t>
      </text>
    </comment>
    <comment ref="H58" authorId="30" shapeId="0" xr:uid="{468E5A91-1AD3-4C7E-9B29-62A1F30C1C16}">
      <text>
        <t>[Threaded comment]
Your version of Excel allows you to read this threaded comment; however, any edits to it will get removed if the file is opened in a newer version of Excel. Learn more: https://go.microsoft.com/fwlink/?linkid=870924
Comment:
    R&amp;D expenditures found on slide 36 of year end presentation slides</t>
      </text>
    </comment>
    <comment ref="J58" authorId="31" shapeId="0" xr:uid="{FAFCF727-802E-4825-B8EB-F20135B64EF9}">
      <text>
        <t>[Threaded comment]
Your version of Excel allows you to read this threaded comment; however, any edits to it will get removed if the file is opened in a newer version of Excel. Learn more: https://go.microsoft.com/fwlink/?linkid=870924
Comment:
    48897 as the whole group (source: https://www.asahi-kasei.com/company/profile/ )</t>
      </text>
    </comment>
    <comment ref="AD58" authorId="32" shapeId="0" xr:uid="{A2002D4D-5556-4F26-993A-ABBE70834CF3}">
      <text>
        <t>[Threaded comment]
Your version of Excel allows you to read this threaded comment; however, any edits to it will get removed if the file is opened in a newer version of Excel. Learn more: https://go.microsoft.com/fwlink/?linkid=870924
Comment:
    source: p36 of FY2021 financial results presentation (link below)
https://www.asahi-kasei.com/ir/library/financial_briefing/pdf/2203supplement.pdf</t>
      </text>
    </comment>
    <comment ref="G62" authorId="1" shapeId="0" xr:uid="{2C0774DB-77AF-4330-8D4D-E7E02F951618}">
      <text>
        <r>
          <rPr>
            <sz val="11"/>
            <color theme="1"/>
            <rFont val="Calibri"/>
            <family val="2"/>
            <scheme val="minor"/>
          </rPr>
          <t xml:space="preserve">Nghiem, Sonny:
took total sales - consumer health care numbers like 2020.
Ipsen divested consumer healthcare in 2022 - numbers no longer subtracted </t>
        </r>
      </text>
    </comment>
    <comment ref="AC62" authorId="1" shapeId="0" xr:uid="{49A47C1E-4456-4E7E-A44E-D9618A5A5206}">
      <text>
        <r>
          <rPr>
            <sz val="11"/>
            <color theme="1"/>
            <rFont val="Calibri"/>
            <family val="2"/>
            <scheme val="minor"/>
          </rPr>
          <t>Nghiem, Sonny:
took total sales - consumer health care numbers like 2020.</t>
        </r>
      </text>
    </comment>
    <comment ref="H63" authorId="33" shapeId="0" xr:uid="{D6D629CB-8F74-4E17-9B49-B990221C998B}">
      <text>
        <t>[Threaded comment]
Your version of Excel allows you to read this threaded comment; however, any edits to it will get removed if the file is opened in a newer version of Excel. Learn more: https://go.microsoft.com/fwlink/?linkid=870924
Comment:
    6,345.56131378</t>
      </text>
    </comment>
    <comment ref="H67" authorId="9" shapeId="0" xr:uid="{1489A03E-54DB-48C8-9C50-5A05F13C7A83}">
      <text>
        <r>
          <rPr>
            <sz val="11"/>
            <color theme="1"/>
            <rFont val="Calibri"/>
            <family val="2"/>
            <scheme val="minor"/>
          </rPr>
          <t>Chahil, Abby:
In 2022, Chiesi invested 21,4% of its turnover in Research &amp; Development;</t>
        </r>
      </text>
    </comment>
    <comment ref="K67" authorId="9" shapeId="0" xr:uid="{0991C071-01D1-4FD0-BFA5-2230DC8C73F6}">
      <text>
        <r>
          <rPr>
            <sz val="11"/>
            <color theme="1"/>
            <rFont val="Calibri"/>
            <family val="2"/>
            <scheme val="minor"/>
          </rPr>
          <t>Chahil, Abby:
Gross Operating Profit (EBITDA) grew by 7%.</t>
        </r>
      </text>
    </comment>
    <comment ref="L68" authorId="34" shapeId="0" xr:uid="{98547B31-AB4B-4768-B0E4-371C2DE437C1}">
      <text>
        <t>[Threaded comment]
Your version of Excel allows you to read this threaded comment; however, any edits to it will get removed if the file is opened in a newer version of Excel. Learn more: https://go.microsoft.com/fwlink/?linkid=870924
Comment:
    2815</t>
      </text>
    </comment>
    <comment ref="H71" authorId="9" shapeId="0" xr:uid="{C2FC5D99-458E-4561-8A2D-C98E27A01705}">
      <text>
        <r>
          <rPr>
            <sz val="11"/>
            <color theme="1"/>
            <rFont val="Calibri"/>
            <family val="2"/>
            <scheme val="minor"/>
          </rPr>
          <t xml:space="preserve">Chahil, Abby:
Research and development costs increased by
+5% at CER (+10% at AER) </t>
        </r>
      </text>
    </comment>
    <comment ref="G79" authorId="1" shapeId="0" xr:uid="{6FBE557C-9EBE-452C-832B-4B5F650E9354}">
      <text>
        <r>
          <rPr>
            <sz val="11"/>
            <color theme="1"/>
            <rFont val="Calibri"/>
            <family val="2"/>
            <scheme val="minor"/>
          </rPr>
          <t>Nghiem, Sonny:
Added Prescription and OTC revenue, left out medical devices</t>
        </r>
      </text>
    </comment>
    <comment ref="A87" authorId="35" shapeId="0" xr:uid="{EFE19A00-76B1-4BC9-9DF9-145EFA805C8E}">
      <text>
        <t>[Threaded comment]
Your version of Excel allows you to read this threaded comment; however, any edits to it will get removed if the file is opened in a newer version of Excel. Learn more: https://go.microsoft.com/fwlink/?linkid=870924
Comment:
    Kyowa Kirin changed its company name from Kyowa Hakko Kirin to Kyowa Kirin in 2018. (source: https://www.kyowakirin.com/media_center/news_releases/2018/pdf/e20180731_02.pdf )</t>
      </text>
    </comment>
    <comment ref="F90" authorId="36" shapeId="0" xr:uid="{4EF1F00B-03D7-4D73-BBA8-5B79CD38EB16}">
      <text>
        <t>[Threaded comment]
Your version of Excel allows you to read this threaded comment; however, any edits to it will get removed if the file is opened in a newer version of Excel. Learn more: https://go.microsoft.com/fwlink/?linkid=870924
Comment:
    12523.69014329</t>
      </text>
    </comment>
    <comment ref="G90" authorId="37" shapeId="0" xr:uid="{D5FB7BAB-EE80-4117-AAF9-EEF1D61CE879}">
      <text>
        <t>[Threaded comment]
Your version of Excel allows you to read this threaded comment; however, any edits to it will get removed if the file is opened in a newer version of Excel. Learn more: https://go.microsoft.com/fwlink/?linkid=870924
Comment:
    11800.15502829 excluding revenue from diagnostic reagent and equipment products</t>
      </text>
    </comment>
    <comment ref="H90" authorId="38" shapeId="0" xr:uid="{BEA71829-DAED-4068-9D3A-AEF0611E4BDC}">
      <text>
        <t>[Threaded comment]
Your version of Excel allows you to read this threaded comment; however, any edits to it will get removed if the file is opened in a newer version of Excel. Learn more: https://go.microsoft.com/fwlink/?linkid=870924
Comment:
    1401.27179695</t>
      </text>
    </comment>
    <comment ref="I90" authorId="39" shapeId="0" xr:uid="{98CD9E18-75F4-4DB2-94FC-100EBA80648A}">
      <text>
        <t>[Threaded comment]
Your version of Excel allows you to read this threaded comment; however, any edits to it will get removed if the file is opened in a newer version of Excel. Learn more: https://go.microsoft.com/fwlink/?linkid=870924
Comment:
    1909.39166</t>
      </text>
    </comment>
    <comment ref="J90" authorId="40" shapeId="0" xr:uid="{815F2226-2001-4CFB-999C-8EE20603AA9A}">
      <text>
        <t>[Threaded comment]
Your version of Excel allows you to read this threaded comment; however, any edits to it will get removed if the file is opened in a newer version of Excel. Learn more: https://go.microsoft.com/fwlink/?linkid=870924
Comment:
    9005</t>
      </text>
    </comment>
    <comment ref="K90" authorId="41" shapeId="0" xr:uid="{3485F362-775D-439B-8B01-0C82A4986C6E}">
      <text>
        <t>[Threaded comment]
Your version of Excel allows you to read this threaded comment; however, any edits to it will get removed if the file is opened in a newer version of Excel. Learn more: https://go.microsoft.com/fwlink/?linkid=870924
Comment:
    12629.57905</t>
      </text>
    </comment>
    <comment ref="J91" authorId="42" shapeId="0" xr:uid="{658A3D63-B532-4AC6-A68B-2B8B2BCEBBA1}">
      <text>
        <t>[Threaded comment]
Your version of Excel allows you to read this threaded comment; however, any edits to it will get removed if the file is opened in a newer version of Excel. Learn more: https://go.microsoft.com/fwlink/?linkid=870924
Comment:
    15074</t>
      </text>
    </comment>
    <comment ref="H98" authorId="43" shapeId="0" xr:uid="{A12781DF-360D-4C38-AAD9-86EB82BD1003}">
      <text>
        <t>[Threaded comment]
Your version of Excel allows you to read this threaded comment; however, any edits to it will get removed if the file is opened in a newer version of Excel. Learn more: https://go.microsoft.com/fwlink/?linkid=870924
Comment:
    20743 (source: https://global.topcon.com/invest/finance/factsheet/ "R&amp;D expenditures")</t>
      </text>
    </comment>
    <comment ref="J98" authorId="44" shapeId="0" xr:uid="{D997A99A-2295-4A9F-868F-C578A8AD973E}">
      <text>
        <t>[Threaded comment]
Your version of Excel allows you to read this threaded comment; however, any edits to it will get removed if the file is opened in a newer version of Excel. Learn more: https://go.microsoft.com/fwlink/?linkid=870924
Comment:
    5543 (source: https://global.topcon.com/about/overview/ )</t>
      </text>
    </comment>
    <comment ref="K98" authorId="45" shapeId="0" xr:uid="{FC3482FB-59D3-48CD-9A15-D487CE368328}">
      <text>
        <t>[Threaded comment]
Your version of Excel allows you to read this threaded comment; however, any edits to it will get removed if the file is opened in a newer version of Excel. Learn more: https://go.microsoft.com/fwlink/?linkid=870924
Comment:
    19537 (source: https://global.topcon.com/invest/wp-content/uploads/library/financial/2022/br202303_e.pdf p.3)</t>
      </text>
    </comment>
    <comment ref="H100" authorId="46" shapeId="0" xr:uid="{5150CEEB-D127-4003-B523-E8225B20E737}">
      <text>
        <t>[Threaded comment]
Your version of Excel allows you to read this threaded comment; however, any edits to it will get removed if the file is opened in a newer version of Excel. Learn more: https://go.microsoft.com/fwlink/?linkid=870924
Comment:
    12421 (source: https://www.towayakuhin.co.jp/english/ir/pdf/slide67d.pdf p.12)</t>
      </text>
    </comment>
    <comment ref="J100" authorId="47" shapeId="0" xr:uid="{9D81FC62-EAA7-4B82-8415-EB11023EAC20}">
      <text>
        <t>[Threaded comment]
Your version of Excel allows you to read this threaded comment; however, any edits to it will get removed if the file is opened in a newer version of Excel. Learn more: https://go.microsoft.com/fwlink/?linkid=870924
Comment:
    3578 (source: https://www.towayakuhin.co.jp/english/company/about.html )</t>
      </text>
    </comment>
    <comment ref="K100" authorId="48" shapeId="0" xr:uid="{513A068E-6F8F-4A15-8519-012C94581579}">
      <text>
        <t>[Threaded comment]
Your version of Excel allows you to read this threaded comment; however, any edits to it will get removed if the file is opened in a newer version of Excel. Learn more: https://go.microsoft.com/fwlink/?linkid=870924
Comment:
    5514 (source: https://www.towayakuhin.co.jp/english/ir/pdf/result67d.pdf p.5)</t>
      </text>
    </comment>
    <comment ref="G102" authorId="49" shapeId="0" xr:uid="{47A800CE-13F8-465D-A31D-4BB652321432}">
      <text>
        <t xml:space="preserve">[Threaded comment]
Your version of Excel allows you to read this threaded comment; however, any edits to it will get removed if the file is opened in a newer version of Excel. Learn more: https://go.microsoft.com/fwlink/?linkid=870924
Comment:
    197280 (source: https://www.meiji.com/pdf/investor/library/databook-databook_2022.pdf p.11) </t>
      </text>
    </comment>
    <comment ref="H102" authorId="50" shapeId="0" xr:uid="{03874A9F-D75B-4C9D-BE35-BE1D9BDC852D}">
      <text>
        <t>[Threaded comment]
Your version of Excel allows you to read this threaded comment; however, any edits to it will get removed if the file is opened in a newer version of Excel. Learn more: https://go.microsoft.com/fwlink/?linkid=870924
Comment:
    16386 (source: https://www.meiji.com/pdf/investor/library/databook-databook_2022.pdf p.6)</t>
      </text>
    </comment>
    <comment ref="A104" authorId="51" shapeId="0" xr:uid="{7E5C07E2-7F08-4B98-82FA-607E5410B232}">
      <text>
        <t>[Threaded comment]
Your version of Excel allows you to read this threaded comment; however, any edits to it will get removed if the file is opened in a newer version of Excel. Learn more: https://go.microsoft.com/fwlink/?linkid=870924
Comment:
    @Nghiem, Sonny please can you check currency here? Sinovac is surely not one of the top 20 pharma companies globally, and the growth rates suggest there's a decimal place wrong or the wrong currency used in local currency columns
Reply:
    Update: I realise this huge jump is due to the COVID vaccine sales and that it is accurate. Ignore!
Reply:
    Phew! I'm glad it was figured out!</t>
      </text>
    </comment>
    <comment ref="F108" authorId="52" shapeId="0" xr:uid="{8BD612C9-80D0-4C73-B192-8555121E6CFD}">
      <text>
        <t>[Threaded comment]
Your version of Excel allows you to read this threaded comment; however, any edits to it will get removed if the file is opened in a newer version of Excel. Learn more: https://go.microsoft.com/fwlink/?linkid=870924
Comment:
    9382.410</t>
      </text>
    </comment>
    <comment ref="G108" authorId="53" shapeId="0" xr:uid="{C0E48C22-D307-4F44-8F87-8F534D34B92B}">
      <text>
        <t>[Threaded comment]
Your version of Excel allows you to read this threaded comment; however, any edits to it will get removed if the file is opened in a newer version of Excel. Learn more: https://go.microsoft.com/fwlink/?linkid=870924
Comment:
    9382.410</t>
      </text>
    </comment>
    <comment ref="H108" authorId="54" shapeId="0" xr:uid="{A8CC393C-ADFD-4055-973C-62F98B00BCFD}">
      <text>
        <t>[Threaded comment]
Your version of Excel allows you to read this threaded comment; however, any edits to it will get removed if the file is opened in a newer version of Excel. Learn more: https://go.microsoft.com/fwlink/?linkid=870924
Comment:
    1693.314</t>
      </text>
    </comment>
    <comment ref="I108" authorId="55" shapeId="0" xr:uid="{0B736641-4F2C-45F7-B8CA-AC7371744C08}">
      <text>
        <t>[Threaded comment]
Your version of Excel allows you to read this threaded comment; however, any edits to it will get removed if the file is opened in a newer version of Excel. Learn more: https://go.microsoft.com/fwlink/?linkid=870924
Comment:
    2583.747</t>
      </text>
    </comment>
    <comment ref="J108" authorId="56" shapeId="0" xr:uid="{E02C01E7-C3ED-4F21-B118-1482628EF3AB}">
      <text>
        <t>[Threaded comment]
Your version of Excel allows you to read this threaded comment; however, any edits to it will get removed if the file is opened in a newer version of Excel. Learn more: https://go.microsoft.com/fwlink/?linkid=870924
Comment:
    10523</t>
      </text>
    </comment>
    <comment ref="K108" authorId="57" shapeId="0" xr:uid="{8F769FCD-AFED-46F3-9353-6FB717C079AD}">
      <text>
        <t>[Threaded comment]
Your version of Excel allows you to read this threaded comment; however, any edits to it will get removed if the file is opened in a newer version of Excel. Learn more: https://go.microsoft.com/fwlink/?linkid=870924
Comment:
    2948.428</t>
      </text>
    </comment>
    <comment ref="J117" authorId="58" shapeId="0" xr:uid="{22CB6DA9-54D4-4839-82A2-27189B38162F}">
      <text>
        <t>[Threaded comment]
Your version of Excel allows you to read this threaded comment; however, any edits to it will get removed if the file is opened in a newer version of Excel. Learn more: https://go.microsoft.com/fwlink/?linkid=870924
Comment:
    1442 (source: https://www.teijin-pharma.co.jp/company/outline/index.html?nid=tei_ft_com )</t>
      </text>
    </comment>
    <comment ref="H118" authorId="9" shapeId="0" xr:uid="{881E08D7-172C-4E90-ACF7-24FF2442606A}">
      <text>
        <r>
          <rPr>
            <sz val="11"/>
            <color theme="1"/>
            <rFont val="Calibri"/>
            <family val="2"/>
            <scheme val="minor"/>
          </rPr>
          <t>Chahil, Abby:
Chong Kun Dang's R&amp;D spending reached 112.6 billion won in 2021, up 19.2 percent from 94.5 billion won a year earlier, according to the company's recently released quarterly report. 
Ellie comment: I'm confused about the numbers in the spreadsheet - should they be changed to these ones @Abby?</t>
        </r>
      </text>
    </comment>
    <comment ref="AD118" authorId="9" shapeId="0" xr:uid="{B4399E0E-BB4E-4F11-B06F-0B4B431AD43B}">
      <text>
        <r>
          <rPr>
            <sz val="11"/>
            <color theme="1"/>
            <rFont val="Calibri"/>
            <family val="2"/>
            <scheme val="minor"/>
          </rPr>
          <t>Chahil, Abby:
Chong Kun Dang's R&amp;D spending reached 112.6 billion won in 2021, up 19.2 percent from 94.5 billion won a year earlier, according to the company's recently released quarterly report. 
Ellie comment: I'm confused about the numbers in the spreadsheet - should they be changed to these ones @Abby?</t>
        </r>
      </text>
    </comment>
    <comment ref="I125" authorId="59" shapeId="0" xr:uid="{71004874-59CB-42DC-8487-D7DA4F2BFE34}">
      <text>
        <t>[Threaded comment]
Your version of Excel allows you to read this threaded comment; however, any edits to it will get removed if the file is opened in a newer version of Excel. Learn more: https://go.microsoft.com/fwlink/?linkid=870924
Comment:
    11742 (source: https://global.hisamitsu/ir/pdf/presentations/2023/Q4all.pdf p.6)</t>
      </text>
    </comment>
    <comment ref="K125" authorId="60" shapeId="0" xr:uid="{931EEA87-07E0-49F7-AE48-D9F62445DF92}">
      <text>
        <t>[Threaded comment]
Your version of Excel allows you to read this threaded comment; however, any edits to it will get removed if the file is opened in a newer version of Excel. Learn more: https://go.microsoft.com/fwlink/?linkid=870924
Comment:
    11599 (source: https://global.hisamitsu/ir/pdf/presentations/2023/Q4all.pdf p.8)</t>
      </text>
    </comment>
    <comment ref="J128" authorId="61" shapeId="0" xr:uid="{5B370499-40D7-4AC5-88C8-E7CF318A35E0}">
      <text>
        <t>[Threaded comment]
Your version of Excel allows you to read this threaded comment; however, any edits to it will get removed if the file is opened in a newer version of Excel. Learn more: https://go.microsoft.com/fwlink/?linkid=870924
Comment:
    2186 (source: https://www.nippon-shinyaku.co.jp/english/company_profile/profile/ )</t>
      </text>
    </comment>
    <comment ref="G131" authorId="1" shapeId="0" xr:uid="{754B6E98-5235-4AE9-AC37-78D6F2288585}">
      <text>
        <r>
          <rPr>
            <sz val="11"/>
            <color theme="1"/>
            <rFont val="Calibri"/>
            <family val="2"/>
            <scheme val="minor"/>
          </rPr>
          <t>Nghiem, Sonny:
Net sales + Royalty sales</t>
        </r>
      </text>
    </comment>
    <comment ref="AC131" authorId="1" shapeId="0" xr:uid="{6A860E41-04C9-41B5-B649-87CF67988F16}">
      <text>
        <r>
          <rPr>
            <sz val="11"/>
            <color theme="1"/>
            <rFont val="Calibri"/>
            <family val="2"/>
            <scheme val="minor"/>
          </rPr>
          <t>Nghiem, Sonny:
Net sales + Royalty sales</t>
        </r>
      </text>
    </comment>
    <comment ref="J134" authorId="62" shapeId="0" xr:uid="{DB4AEB8E-F53B-4F10-916C-6F7C590DE166}">
      <text>
        <t>[Threaded comment]
Your version of Excel allows you to read this threaded comment; however, any edits to it will get removed if the file is opened in a newer version of Excel. Learn more: https://go.microsoft.com/fwlink/?linkid=870924
Comment:
    1441 (source: https://www.kyorin-pharm.co.jp/newcareer/recruit/company/about.html "従業員数"</t>
      </text>
    </comment>
    <comment ref="K134" authorId="63" shapeId="0" xr:uid="{274FBBE1-F88F-4FE0-9B00-498FA1C4CEFD}">
      <text>
        <t>[Threaded comment]
Your version of Excel allows you to read this threaded comment; however, any edits to it will get removed if the file is opened in a newer version of Excel. Learn more: https://go.microsoft.com/fwlink/?linkid=870924
Comment:
    5123 (source: https://www.kyorin-pharm.co.jp/docs/en/ir/pdf/20230511_sup.pdf p.2)</t>
      </text>
    </comment>
    <comment ref="K141" authorId="64" shapeId="0" xr:uid="{34B40E09-6B58-4816-8EF1-659AE6A4692A}">
      <text>
        <t>[Threaded comment]
Your version of Excel allows you to read this threaded comment; however, any edits to it will get removed if the file is opened in a newer version of Excel. Learn more: https://go.microsoft.com/fwlink/?linkid=870924
Comment:
    8507 (source: https://www.mochida.co.jp/english/news/docs/2023/230515.pdf p.3)</t>
      </text>
    </comment>
    <comment ref="G145" authorId="7" shapeId="0" xr:uid="{1541F67F-A14E-4A14-B9BF-011C56CD18FA}">
      <text>
        <r>
          <rPr>
            <sz val="11"/>
            <color theme="1"/>
            <rFont val="Calibri"/>
            <family val="2"/>
            <scheme val="minor"/>
          </rPr>
          <t xml:space="preserve">Haggerty, Ryan:
Prescription drugs + OTC and quasi-drugs
Lisa Takagi: 426684 including prescription drug (JPY179.7bn) and OTC (JPY13.1bn), royalty income (JPY 174.bn), etc. (source: https://www.shionogi.com/content/dam/shionogi/global/investors/ir-library/presentation/2022/4q/e_presentation_20230510.pdf p.16)
</t>
        </r>
      </text>
    </comment>
    <comment ref="H145" authorId="65" shapeId="0" xr:uid="{CA4C4B72-B6D0-4DFF-8F31-87233D7029CE}">
      <text>
        <t>[Threaded comment]
Your version of Excel allows you to read this threaded comment; however, any edits to it will get removed if the file is opened in a newer version of Excel. Learn more: https://go.microsoft.com/fwlink/?linkid=870924
Comment:
    102392 (source: https://www.shionogi.com/content/dam/shionogi/global/investors/ir-library/presentation/2022/4q/E_FY2022.4Q%20Financial%20Results.pdf p.7)</t>
      </text>
    </comment>
    <comment ref="AC145" authorId="7" shapeId="0" xr:uid="{D9C2F88E-9F5C-4EEE-9AFD-D5AB2DB4BCC7}">
      <text>
        <r>
          <rPr>
            <sz val="11"/>
            <color theme="1"/>
            <rFont val="Calibri"/>
            <family val="2"/>
            <scheme val="minor"/>
          </rPr>
          <t>Haggerty, Ryan:
Prescription drugs + OTC and quasi-drugs</t>
        </r>
      </text>
    </comment>
    <comment ref="I154" authorId="66" shapeId="0" xr:uid="{C40AACCD-06A0-4A1D-9ACA-865BD3E26224}">
      <text>
        <t xml:space="preserve">[Threaded comment]
Your version of Excel allows you to read this threaded comment; however, any edits to it will get removed if the file is opened in a newer version of Excel. Learn more: https://go.microsoft.com/fwlink/?linkid=870924
Comment:
    Operating profit JPY11100m for pharmaceutical business (source: chrome-extension://efaidnbmnnnibpcajpcglclefindmkaj/https://www.jti.com/sites/default/files/press-releases/documents/2023/jt-group-2022-financial-results-2023-forecast.pdf p. 22) </t>
      </text>
    </comment>
    <comment ref="J154" authorId="67" shapeId="0" xr:uid="{3186BD74-9ECC-41C4-93F4-46E147D8B3E2}">
      <text>
        <t>[Threaded comment]
Your version of Excel allows you to read this threaded comment; however, any edits to it will get removed if the file is opened in a newer version of Excel. Learn more: https://go.microsoft.com/fwlink/?linkid=870924
Comment:
    52640 (source: https://www.jt.com/about/outline/index.html )</t>
      </text>
    </comment>
    <comment ref="A156" authorId="7" shapeId="0" xr:uid="{A0031360-F3E2-4AAA-BDD6-549A7510FDD5}">
      <text>
        <r>
          <rPr>
            <sz val="11"/>
            <color theme="1"/>
            <rFont val="Calibri"/>
            <family val="2"/>
            <scheme val="minor"/>
          </rPr>
          <t xml:space="preserve">Haggerty, Ryan:
Dong-A Socio Holdings (highlighted in red), I think it is better to change that company to Dong-A ST (which focuses on novel drug R&amp;D) because Dong-A Socio is just a holdings firm, don’t think it separately engages in R&amp;D that much and the number of its employee is only about 90. </t>
        </r>
      </text>
    </comment>
    <comment ref="J157" authorId="68" shapeId="0" xr:uid="{0A9EA975-758B-4827-B1AE-54CE98CA73CA}">
      <text>
        <t>[Threaded comment]
Your version of Excel allows you to read this threaded comment; however, any edits to it will get removed if the file is opened in a newer version of Excel. Learn more: https://go.microsoft.com/fwlink/?linkid=870924
Comment:
    1793 (source: https://www.takara-bio.com/overview/outline.htm )</t>
      </text>
    </comment>
    <comment ref="G160" authorId="1" shapeId="0" xr:uid="{2403628B-8B5B-4D62-BA4F-79E2D339E079}">
      <text>
        <r>
          <rPr>
            <sz val="11"/>
            <color theme="1"/>
            <rFont val="Calibri"/>
            <family val="2"/>
            <scheme val="minor"/>
          </rPr>
          <t>Nghiem, Sonny:
Proprietary Sales + Speciality Sales</t>
        </r>
      </text>
    </comment>
    <comment ref="AC160" authorId="1" shapeId="0" xr:uid="{19DE3054-CECA-4CA2-80AD-0470276EEB92}">
      <text>
        <r>
          <rPr>
            <sz val="11"/>
            <color theme="1"/>
            <rFont val="Calibri"/>
            <family val="2"/>
            <scheme val="minor"/>
          </rPr>
          <t>Nghiem, Sonny:
Proprietary Sales + Speciality Sales</t>
        </r>
      </text>
    </comment>
    <comment ref="H164" authorId="69" shapeId="0" xr:uid="{C87BD03B-35D2-4942-9E22-9DB37A02330D}">
      <text>
        <t>[Threaded comment]
Your version of Excel allows you to read this threaded comment; however, any edits to it will get removed if the file is opened in a newer version of Excel. Learn more: https://go.microsoft.com/fwlink/?linkid=870924
Comment:
    Adcock Ingram is a pharma manufacturing firm so couldn't find details on R&amp;D spend</t>
      </text>
    </comment>
    <comment ref="AD164" authorId="70" shapeId="0" xr:uid="{25D9096C-BFC5-4C34-B1CB-236F91ED63B8}">
      <text>
        <t>[Threaded comment]
Your version of Excel allows you to read this threaded comment; however, any edits to it will get removed if the file is opened in a newer version of Excel. Learn more: https://go.microsoft.com/fwlink/?linkid=870924
Comment:
    Adcock Ingram is a pharma manufacturing firm so couldn't find details on R&amp;D spend</t>
      </text>
    </comment>
    <comment ref="F165" authorId="71" shapeId="0" xr:uid="{2400C394-1888-4638-AD25-8A05E84E4722}">
      <text>
        <t>[Threaded comment]
Your version of Excel allows you to read this threaded comment; however, any edits to it will get removed if the file is opened in a newer version of Excel. Learn more: https://go.microsoft.com/fwlink/?linkid=870924
Comment:
    72984 (source: https://ssl4.eir-parts.net/doc/4521/ir_material_for_fiscal_ym3/135915/00.pdf p.6)</t>
      </text>
    </comment>
    <comment ref="G165" authorId="72" shapeId="0" xr:uid="{4A55EB3E-9CD2-46AA-A5C6-FDF543FF3F24}">
      <text>
        <t>[Threaded comment]
Your version of Excel allows you to read this threaded comment; however, any edits to it will get removed if the file is opened in a newer version of Excel. Learn more: https://go.microsoft.com/fwlink/?linkid=870924
Comment:
    72984 (source: https://ssl4.eir-parts.net/doc/4521/ir_material_for_fiscal_ym3/135915/00.pdf p.6)</t>
      </text>
    </comment>
    <comment ref="K165" authorId="73" shapeId="0" xr:uid="{93F28486-9B1A-4125-8B94-6A6737F59789}">
      <text>
        <t>[Threaded comment]
Your version of Excel allows you to read this threaded comment; however, any edits to it will get removed if the file is opened in a newer version of Excel. Learn more: https://go.microsoft.com/fwlink/?linkid=870924
Comment:
    7998 (source: https://ssl4.eir-parts.net/doc/4521/ir_material_for_fiscal_ym3/135915/00.pdf p.6)</t>
      </text>
    </comment>
    <comment ref="I170" authorId="74" shapeId="0" xr:uid="{082340EE-642A-4401-A7D9-553EFBDF796A}">
      <text>
        <t>[Threaded comment]
Your version of Excel allows you to read this threaded comment; however, any edits to it will get removed if the file is opened in a newer version of Excel. Learn more: https://go.microsoft.com/fwlink/?linkid=870924
Comment:
    6195 (source: https://www.zeria.co.jp/english/ir/selected/ )</t>
      </text>
    </comment>
    <comment ref="F172" authorId="75" shapeId="0" xr:uid="{F6B9F366-6C22-49A6-ACF2-6F7977998644}">
      <text>
        <t>[Threaded comment]
Your version of Excel allows you to read this threaded comment; however, any edits to it will get removed if the file is opened in a newer version of Excel. Learn more: https://go.microsoft.com/fwlink/?linkid=870924
Comment:
    67493 (source: https://www.kissei.co.jp/e_contents/relation/financial_summary/uploaded/Supplementary%20Explanatory%20Materials%20on%20Financial%20Results%20for%20the%20Fiscal%20Year%20Ended%20March%2031%202023.pdf p.2)</t>
      </text>
    </comment>
    <comment ref="G172" authorId="76" shapeId="0" xr:uid="{D27ACB87-1A8F-4B10-866A-D08FBA957167}">
      <text>
        <t>[Threaded comment]
Your version of Excel allows you to read this threaded comment; however, any edits to it will get removed if the file is opened in a newer version of Excel. Learn more: https://go.microsoft.com/fwlink/?linkid=870924
Comment:
    47077 (source: https://www.kissei.co.jp/e_contents/relation/financial_summary/uploaded/Supplementary%20Explanatory%20Materials%20on%20Financial%20Results%20for%20the%20Fiscal%20Year%20Ended%20March%2031%202023.pdf p.2)</t>
      </text>
    </comment>
    <comment ref="H172" authorId="77" shapeId="0" xr:uid="{CD649758-4409-42C0-88D6-74B722D53364}">
      <text>
        <t>[Threaded comment]
Your version of Excel allows you to read this threaded comment; however, any edits to it will get removed if the file is opened in a newer version of Excel. Learn more: https://go.microsoft.com/fwlink/?linkid=870924
Comment:
    10391 (source: https://www.kissei.co.jp/e_contents/relation/financial_summary/uploaded/Supplementary%20Explanatory%20Materials%20on%20Financial%20Results%20for%20the%20Fiscal%20Year%20Ended%20March%2031%202023.pdf p.2)</t>
      </text>
    </comment>
    <comment ref="I172" authorId="78" shapeId="0" xr:uid="{DDE02ADB-0822-4531-9F4C-BF2717DCE10B}">
      <text>
        <t>[Threaded comment]
Your version of Excel allows you to read this threaded comment; however, any edits to it will get removed if the file is opened in a newer version of Excel. Learn more: https://go.microsoft.com/fwlink/?linkid=870924
Comment:
    10528 (source: https://www.kissei.co.jp/e_contents/relation/financial_summary/uploaded/Supplementary%20Explanatory%20Materials%20on%20Financial%20Results%20for%20the%20Fiscal%20Year%20Ended%20March%2031%202023.pdf p.2)</t>
      </text>
    </comment>
    <comment ref="J172" authorId="79" shapeId="0" xr:uid="{76D68D7F-E380-4B81-9A17-2A5A4366D188}">
      <text>
        <t>[Threaded comment]
Your version of Excel allows you to read this threaded comment; however, any edits to it will get removed if the file is opened in a newer version of Excel. Learn more: https://go.microsoft.com/fwlink/?linkid=870924
Comment:
    1359 (source: https://www.kissei.co.jp/e_contents/about/profile/ )</t>
      </text>
    </comment>
    <comment ref="K172" authorId="80" shapeId="0" xr:uid="{F83CCF12-5D5D-4421-B551-4C200F74A315}">
      <text>
        <t>[Threaded comment]
Your version of Excel allows you to read this threaded comment; however, any edits to it will get removed if the file is opened in a newer version of Excel. Learn more: https://go.microsoft.com/fwlink/?linkid=870924
Comment:
    -1129 (source: https://www.kissei.co.jp/e_contents/relation/financial_summary/uploaded/Supplementary%20Explanatory%20Materials%20on%20Financial%20Results%20for%20the%20Fiscal%20Year%20Ended%20March%2031%202023.pdf p.2)</t>
      </text>
    </comment>
    <comment ref="J184" authorId="81" shapeId="0" xr:uid="{2A0EBC32-EBA1-4025-99EE-F9195AF71EB6}">
      <text>
        <t>[Threaded comment]
Your version of Excel allows you to read this threaded comment; however, any edits to it will get removed if the file is opened in a newer version of Excel. Learn more: https://go.microsoft.com/fwlink/?linkid=870924
Comment:
    48682 (source: https://www.toray.com/global/aboutus/outline.html )</t>
      </text>
    </comment>
    <comment ref="K184" authorId="82" shapeId="0" xr:uid="{3539EAF4-CAA8-49B4-AB79-89A47E0A5BDE}">
      <text>
        <t>[Threaded comment]
Your version of Excel allows you to read this threaded comment; however, any edits to it will get removed if the file is opened in a newer version of Excel. Learn more: https://go.microsoft.com/fwlink/?linkid=870924
Comment:
    core operating income JPY96000m (source: https://www.toray.com/global/ir/pdf/fin/fin_a108.pdf )</t>
      </text>
    </comment>
    <comment ref="I186" authorId="83" shapeId="0" xr:uid="{1C3F4A18-68D8-41A9-AA82-D620DB1F3630}">
      <text>
        <t>[Threaded comment]
Your version of Excel allows you to read this threaded comment; however, any edits to it will get removed if the file is opened in a newer version of Excel. Learn more: https://go.microsoft.com/fwlink/?linkid=870924
Comment:
    14985 (source: https://ssl4.eir-parts.net/doc/4272/ir_material_for_fiscal_ym8/136031/00.pdf p.8)</t>
      </text>
    </comment>
    <comment ref="K186" authorId="84" shapeId="0" xr:uid="{D6883C1E-D69A-456A-B874-FA54079CC83A}">
      <text>
        <t>[Threaded comment]
Your version of Excel allows you to read this threaded comment; however, any edits to it will get removed if the file is opened in a newer version of Excel. Learn more: https://go.microsoft.com/fwlink/?linkid=870924
Comment:
    21505 (source: https://ssl4.eir-parts.net/doc/4272/ir_material_for_fiscal_ym8/136031/00.pdf p.8)</t>
      </text>
    </comment>
    <comment ref="A190" authorId="1" shapeId="0" xr:uid="{067823ED-9878-45B4-B8BB-34A80412997B}">
      <text>
        <r>
          <rPr>
            <sz val="11"/>
            <color theme="1"/>
            <rFont val="Calibri"/>
            <family val="2"/>
            <scheme val="minor"/>
          </rPr>
          <t>Nghiem, Sonny:
I believe they merged with the Zhongheng group as their name is now Guangxi Wuzhou Zhongheng Group - numbers are now slightly bigger than previous year as a resutl of the annual report
Guangxi Wuzhou is a traditional Chinese Medicine maker
SHOULD THIS COMPANY BE DELETED? (EM)</t>
        </r>
      </text>
    </comment>
    <comment ref="F202" authorId="85" shapeId="0" xr:uid="{107EBB73-8914-4E49-A337-9B410BD04792}">
      <text>
        <t>[Threaded comment]
Your version of Excel allows you to read this threaded comment; however, any edits to it will get removed if the file is opened in a newer version of Excel. Learn more: https://go.microsoft.com/fwlink/?linkid=870924
Comment:
    8115.80464833</t>
      </text>
    </comment>
    <comment ref="G202" authorId="86" shapeId="0" xr:uid="{32B8FFA5-B325-4425-A1B0-AC2B04711DDE}">
      <text>
        <t>[Threaded comment]
Your version of Excel allows you to read this threaded comment; however, any edits to it will get removed if the file is opened in a newer version of Excel. Learn more: https://go.microsoft.com/fwlink/?linkid=870924
Comment:
    2016.22047309 excluding revenue from nutrition and medicine distribution</t>
      </text>
    </comment>
    <comment ref="H202" authorId="87" shapeId="0" xr:uid="{E2A39777-BCAC-481C-BD6A-3CF7FEFC978C}">
      <text>
        <t>[Threaded comment]
Your version of Excel allows you to read this threaded comment; however, any edits to it will get removed if the file is opened in a newer version of Excel. Learn more: https://go.microsoft.com/fwlink/?linkid=870924
Comment:
    809.27931722</t>
      </text>
    </comment>
    <comment ref="I202" authorId="88" shapeId="0" xr:uid="{644DB3BF-8C79-4EBF-9423-8B2CCDD5C68E}">
      <text>
        <t>[Threaded comment]
Your version of Excel allows you to read this threaded comment; however, any edits to it will get removed if the file is opened in a newer version of Excel. Learn more: https://go.microsoft.com/fwlink/?linkid=870924
Comment:
    539.57008323</t>
      </text>
    </comment>
    <comment ref="J202" authorId="89" shapeId="0" xr:uid="{F9C66491-CCD2-4219-99E9-06B154B730D8}">
      <text>
        <t>[Threaded comment]
Your version of Excel allows you to read this threaded comment; however, any edits to it will get removed if the file is opened in a newer version of Excel. Learn more: https://go.microsoft.com/fwlink/?linkid=870924
Comment:
    6208</t>
      </text>
    </comment>
    <comment ref="K202" authorId="90" shapeId="0" xr:uid="{372AC558-515E-427A-8523-54E21931300E}">
      <text>
        <t>[Threaded comment]
Your version of Excel allows you to read this threaded comment; however, any edits to it will get removed if the file is opened in a newer version of Excel. Learn more: https://go.microsoft.com/fwlink/?linkid=870924
Comment:
    504.61595472</t>
      </text>
    </comment>
    <comment ref="A203" authorId="1" shapeId="0" xr:uid="{D88F4EB1-A834-4899-A3DC-37ED61E2C774}">
      <text>
        <r>
          <rPr>
            <sz val="11"/>
            <color theme="1"/>
            <rFont val="Calibri"/>
            <family val="2"/>
            <scheme val="minor"/>
          </rPr>
          <t xml:space="preserve">Nghiem, Sonny:
Company website defunct
</t>
        </r>
      </text>
    </comment>
    <comment ref="A204" authorId="1" shapeId="0" xr:uid="{EC492405-402C-44BD-8A72-9A8B9116A3D6}">
      <text>
        <r>
          <rPr>
            <sz val="11"/>
            <color theme="1"/>
            <rFont val="Calibri"/>
            <family val="2"/>
            <scheme val="minor"/>
          </rPr>
          <t>Nghiem, Sonny:
Only info on Company overview page</t>
        </r>
      </text>
    </comment>
    <comment ref="Z205" authorId="1" shapeId="0" xr:uid="{ECB4AAFF-96B8-4ADF-BC97-395D7B2047F7}">
      <text>
        <r>
          <rPr>
            <sz val="11"/>
            <color theme="1"/>
            <rFont val="Calibri"/>
            <family val="2"/>
            <scheme val="minor"/>
          </rPr>
          <t>Nghiem, Sonny:
Couldnt find a accurate number</t>
        </r>
      </text>
    </comment>
    <comment ref="J206" authorId="91" shapeId="0" xr:uid="{8D588CEF-7271-4CBA-9E76-A6BE6F5F3EA2}">
      <text>
        <t>[Threaded comment]
Your version of Excel allows you to read this threaded comment; however, any edits to it will get removed if the file is opened in a newer version of Excel. Learn more: https://go.microsoft.com/fwlink/?linkid=870924
Comment:
    2811 (source https://www.taisho.co.jp/company/outline/ "従業員数"</t>
      </text>
    </comment>
    <comment ref="N206" authorId="92" shapeId="0" xr:uid="{421957BB-2B83-467F-AB7E-CF1DA638711E}">
      <text>
        <t xml:space="preserve">[Threaded comment]
Your version of Excel allows you to read this threaded comment; however, any edits to it will get removed if the file is opened in a newer version of Excel. Learn more: https://go.microsoft.com/fwlink/?linkid=870924
Comment:
    @Chahil, Abby in 2020 pharma sales were only a proportion of total sales, but in 2021 they are the same figure. This has led to a big jump in pharma sales in 2021. Need to check how we are calculating and adjust?
Reply:
    Amended, found on segment information report on investor site </t>
      </text>
    </comment>
    <comment ref="K218" authorId="93" shapeId="0" xr:uid="{41B31BC5-0C43-4FC6-997F-29F947F19B0B}">
      <text>
        <r>
          <rPr>
            <b/>
            <sz val="9"/>
            <color indexed="81"/>
            <rFont val="Tahoma"/>
            <family val="2"/>
          </rPr>
          <t>Shimmings, Alex:</t>
        </r>
        <r>
          <rPr>
            <sz val="9"/>
            <color indexed="81"/>
            <rFont val="Tahoma"/>
            <family val="2"/>
          </rPr>
          <t xml:space="preserve">
Can;t find where this figure is from</t>
        </r>
      </text>
    </comment>
    <comment ref="AF218" authorId="93" shapeId="0" xr:uid="{C26D1D8A-6752-4FF4-B50F-3B176FB322E6}">
      <text>
        <r>
          <rPr>
            <b/>
            <sz val="9"/>
            <color indexed="81"/>
            <rFont val="Tahoma"/>
            <family val="2"/>
          </rPr>
          <t>Shimmings, Alex:</t>
        </r>
        <r>
          <rPr>
            <sz val="9"/>
            <color indexed="81"/>
            <rFont val="Tahoma"/>
            <family val="2"/>
          </rPr>
          <t xml:space="preserve">
Can;t find where this figure is from</t>
        </r>
      </text>
    </comment>
    <comment ref="N231" authorId="94" shapeId="0" xr:uid="{5CB695A8-F8F5-45C3-A004-7B7133946DBE}">
      <text>
        <t>[Threaded comment]
Your version of Excel allows you to read this threaded comment; however, any edits to it will get removed if the file is opened in a newer version of Excel. Learn more: https://go.microsoft.com/fwlink/?linkid=870924
Comment:
    @Nghiem, Sonny is this definitely correct? The previous year pharma sales were much lower than total sales
Reply:
    Looking at the 2020 Annual report, that 975 was their generic RX business only not including the rest of their products, and in 2021 they have divested their generic RX business which pulled in 405.1 and is listed in their 2021 annual report as discontinued operations. In my opinion the 2020 pharma sales should be the same as total sales to be more correct.
Reply:
    The other products are OTC so I suggest we retain Perrigo this year but remove it from the Scrip 100 next year</t>
      </text>
    </comment>
    <comment ref="A237" authorId="95" shapeId="0" xr:uid="{A40269A5-96ED-4A5C-ABAE-696AAE7C9952}">
      <text>
        <t>[Threaded comment]
Your version of Excel allows you to read this threaded comment; however, any edits to it will get removed if the file is opened in a newer version of Excel. Learn more: https://go.microsoft.com/fwlink/?linkid=870924
Comment:
    should be ShanXi C&amp;Y Pharmaceutical Group C</t>
      </text>
    </comment>
    <comment ref="F237" authorId="96" shapeId="0" xr:uid="{989CBBF7-4300-4239-88D6-AF9A072AFDA8}">
      <text>
        <t>[Threaded comment]
Your version of Excel allows you to read this threaded comment; however, any edits to it will get removed if the file is opened in a newer version of Excel. Learn more: https://go.microsoft.com/fwlink/?linkid=870924
Comment:
    828.99705454</t>
      </text>
    </comment>
    <comment ref="G237" authorId="97" shapeId="0" xr:uid="{F39E1EEE-F360-4F52-A7E4-64090D0745FA}">
      <text>
        <t>[Threaded comment]
Your version of Excel allows you to read this threaded comment; however, any edits to it will get removed if the file is opened in a newer version of Excel. Learn more: https://go.microsoft.com/fwlink/?linkid=870924
Comment:
    779.85266197</t>
      </text>
    </comment>
    <comment ref="H237" authorId="98" shapeId="0" xr:uid="{DE7556FE-226F-4F56-8CC1-3B26939BABBA}">
      <text>
        <t>[Threaded comment]
Your version of Excel allows you to read this threaded comment; however, any edits to it will get removed if the file is opened in a newer version of Excel. Learn more: https://go.microsoft.com/fwlink/?linkid=870924
Comment:
    54.52116529 </t>
      </text>
    </comment>
    <comment ref="I237" authorId="99" shapeId="0" xr:uid="{48B997F6-DD67-417A-8309-268A23EE5B98}">
      <text>
        <t>[Threaded comment]
Your version of Excel allows you to read this threaded comment; however, any edits to it will get removed if the file is opened in a newer version of Excel. Learn more: https://go.microsoft.com/fwlink/?linkid=870924
Comment:
    -118.57464428</t>
      </text>
    </comment>
    <comment ref="J237" authorId="100" shapeId="0" xr:uid="{83F32442-5645-4616-9D39-6BB260EA227B}">
      <text>
        <t>[Threaded comment]
Your version of Excel allows you to read this threaded comment; however, any edits to it will get removed if the file is opened in a newer version of Excel. Learn more: https://go.microsoft.com/fwlink/?linkid=870924
Comment:
    1217</t>
      </text>
    </comment>
    <comment ref="K237" authorId="101" shapeId="0" xr:uid="{B532DA57-8441-4D8C-9D4B-E5A4FD2122A8}">
      <text>
        <t>[Threaded comment]
Your version of Excel allows you to read this threaded comment; however, any edits to it will get removed if the file is opened in a newer version of Excel. Learn more: https://go.microsoft.com/fwlink/?linkid=870924
Comment:
    -115.09345973</t>
      </text>
    </comment>
    <comment ref="A250" authorId="7" shapeId="0" xr:uid="{530F9B17-F2FF-45D9-8639-E81AE89E1E0F}">
      <text>
        <r>
          <rPr>
            <sz val="11"/>
            <color theme="1"/>
            <rFont val="Calibri"/>
            <family val="2"/>
            <scheme val="minor"/>
          </rPr>
          <t>Haggerty, Ryan:
acquired by Concentra Biosciences in May 2023</t>
        </r>
      </text>
    </comment>
    <comment ref="A259" authorId="102" shapeId="0" xr:uid="{F255BC35-EFE8-4084-BEFA-AD06F637EEF1}">
      <text>
        <t>[Threaded comment]
Your version of Excel allows you to read this threaded comment; however, any edits to it will get removed if the file is opened in a newer version of Excel. Learn more: https://go.microsoft.com/fwlink/?linkid=870924
Comment:
    acquired and renamed to New Journey Health Technology Group</t>
      </text>
    </comment>
    <comment ref="G259" authorId="103" shapeId="0" xr:uid="{F2433281-72EB-4E5F-B93C-F07D40725413}">
      <text>
        <t>[Threaded comment]
Your version of Excel allows you to read this threaded comment; however, any edits to it will get removed if the file is opened in a newer version of Excel. Learn more: https://go.microsoft.com/fwlink/?linkid=870924
Comment:
    483.45505229</t>
      </text>
    </comment>
    <comment ref="H259" authorId="104" shapeId="0" xr:uid="{94E3EEE2-FCBB-47E4-B825-9EEE14399A45}">
      <text>
        <t>[Threaded comment]
Your version of Excel allows you to read this threaded comment; however, any edits to it will get removed if the file is opened in a newer version of Excel. Learn more: https://go.microsoft.com/fwlink/?linkid=870924
Comment:
    0.23788002</t>
      </text>
    </comment>
    <comment ref="I259" authorId="105" shapeId="0" xr:uid="{FECBB4DC-DB66-41C9-A1B8-169F27A11312}">
      <text>
        <t>[Threaded comment]
Your version of Excel allows you to read this threaded comment; however, any edits to it will get removed if the file is opened in a newer version of Excel. Learn more: https://go.microsoft.com/fwlink/?linkid=870924
Comment:
    155.62195897</t>
      </text>
    </comment>
    <comment ref="J259" authorId="106" shapeId="0" xr:uid="{A779FDC2-F9AC-4B72-8E29-D6ADBD4BADCB}">
      <text>
        <t>[Threaded comment]
Your version of Excel allows you to read this threaded comment; however, any edits to it will get removed if the file is opened in a newer version of Excel. Learn more: https://go.microsoft.com/fwlink/?linkid=870924
Comment:
    7824</t>
      </text>
    </comment>
    <comment ref="K259" authorId="107" shapeId="0" xr:uid="{49612EC9-0A0C-4540-91FE-A3E0E622D1B5}">
      <text>
        <t>[Threaded comment]
Your version of Excel allows you to read this threaded comment; however, any edits to it will get removed if the file is opened in a newer version of Excel. Learn more: https://go.microsoft.com/fwlink/?linkid=870924
Comment:
    189.06649824</t>
      </text>
    </comment>
    <comment ref="G262" authorId="7" shapeId="0" xr:uid="{60F6D1C5-F185-4FE7-AE5D-51707F68DCC8}">
      <text>
        <r>
          <rPr>
            <sz val="11"/>
            <color theme="1"/>
            <rFont val="Calibri"/>
            <family val="2"/>
            <scheme val="minor"/>
          </rPr>
          <t xml:space="preserve">Haggerty, Ryan:
all else medical devices; this is Other from divested specialty pharma business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Derek Burkhard</author>
    <author>tc={CEB1ACC0-A87C-417C-B444-AFD6B70D4FE1}</author>
    <author>tc={64401A3B-9D1D-447D-A2E0-91CB5C2C348D}</author>
    <author>Haggerty, Ryan</author>
    <author>Nghiem, Sonny</author>
    <author>tc={DA3BE23E-1BB2-4AB8-B5D6-AAB9BB3CAFE5}</author>
  </authors>
  <commentList>
    <comment ref="A11" authorId="0" shapeId="0" xr:uid="{4C146831-56EB-465C-A6D8-B84CEF19674F}">
      <text>
        <r>
          <rPr>
            <b/>
            <sz val="9"/>
            <color indexed="81"/>
            <rFont val="Tahoma"/>
            <family val="2"/>
          </rPr>
          <t>Derek Burkhard:</t>
        </r>
        <r>
          <rPr>
            <sz val="9"/>
            <color indexed="81"/>
            <rFont val="Tahoma"/>
            <family val="2"/>
          </rPr>
          <t xml:space="preserve">
was technically acquired by Mitsubishi Chemical Holdings on 3/2/2020 but they still report division revenue</t>
        </r>
      </text>
    </comment>
    <comment ref="A28" authorId="1" shapeId="0" xr:uid="{CEB1ACC0-A87C-417C-B444-AFD6B70D4FE1}">
      <text>
        <t>[Threaded comment]
Your version of Excel allows you to read this threaded comment; however, any edits to it will get removed if the file is opened in a newer version of Excel. Learn more: https://go.microsoft.com/fwlink/?linkid=870924
Comment:
    Kyowa Kirin changed its company name from Kyowa Hakko Kirin to Kyowa Kirin in 2018. (source: https://www.kyowakirin.com/media_center/news_releases/2018/pdf/e20180731_02.pdf )</t>
      </text>
    </comment>
    <comment ref="A37" authorId="2" shapeId="0" xr:uid="{64401A3B-9D1D-447D-A2E0-91CB5C2C348D}">
      <text>
        <t>[Threaded comment]
Your version of Excel allows you to read this threaded comment; however, any edits to it will get removed if the file is opened in a newer version of Excel. Learn more: https://go.microsoft.com/fwlink/?linkid=870924
Comment:
    @Nghiem, Sonny please can you check currency here? Sinovac is surely not one of the top 20 pharma companies globally, and the growth rates suggest there's a decimal place wrong or the wrong currency used in local currency columns
Reply:
    Update: I realise this huge jump is due to the COVID vaccine sales and that it is accurate. Ignore!
Reply:
    Phew! I'm glad it was figured out!</t>
      </text>
    </comment>
    <comment ref="A77" authorId="3" shapeId="0" xr:uid="{2D8C9457-C38D-493F-9359-1297E42D2408}">
      <text>
        <r>
          <rPr>
            <sz val="11"/>
            <color theme="1"/>
            <rFont val="Calibri"/>
            <family val="2"/>
            <scheme val="minor"/>
          </rPr>
          <t xml:space="preserve">Haggerty, Ryan:
Dong-A Socio Holdings (highlighted in red), I think it is better to change that company to Dong-A ST (which focuses on novel drug R&amp;D) because Dong-A Socio is just a holdings firm, don’t think it separately engages in R&amp;D that much and the number of its employee is only about 90. </t>
        </r>
      </text>
    </comment>
    <comment ref="A100" authorId="4" shapeId="0" xr:uid="{51C78759-BB8C-4E9D-9F8B-491CFAE912AA}">
      <text>
        <r>
          <rPr>
            <sz val="11"/>
            <color theme="1"/>
            <rFont val="Calibri"/>
            <family val="2"/>
            <scheme val="minor"/>
          </rPr>
          <t>Nghiem, Sonny:
I believe they merged with the Zhongheng group as their name is now Guangxi Wuzhou Zhongheng Group - numbers are now slightly bigger than previous year as a resutl of the annual report
Guangxi Wuzhou is a traditional Chinese Medicine maker
SHOULD THIS COMPANY BE DELETED? (EM)</t>
        </r>
      </text>
    </comment>
    <comment ref="A112" authorId="4" shapeId="0" xr:uid="{A409EC5C-3BE5-4A12-A5FF-B214256B0FF1}">
      <text>
        <r>
          <rPr>
            <sz val="11"/>
            <color theme="1"/>
            <rFont val="Calibri"/>
            <family val="2"/>
            <scheme val="minor"/>
          </rPr>
          <t xml:space="preserve">Nghiem, Sonny:
Company website defunct
</t>
        </r>
      </text>
    </comment>
    <comment ref="A113" authorId="4" shapeId="0" xr:uid="{575B1295-C4EA-4793-939D-30EBFB59D731}">
      <text>
        <r>
          <rPr>
            <sz val="11"/>
            <color theme="1"/>
            <rFont val="Calibri"/>
            <family val="2"/>
            <scheme val="minor"/>
          </rPr>
          <t>Nghiem, Sonny:
Only info on Company overview page</t>
        </r>
      </text>
    </comment>
    <comment ref="C114" authorId="5" shapeId="0" xr:uid="{DA3BE23E-1BB2-4AB8-B5D6-AAB9BB3CAFE5}">
      <text>
        <t xml:space="preserve">[Threaded comment]
Your version of Excel allows you to read this threaded comment; however, any edits to it will get removed if the file is opened in a newer version of Excel. Learn more: https://go.microsoft.com/fwlink/?linkid=870924
Comment:
    @Chahil, Abby in 2020 pharma sales were only a proportion of total sales, but in 2021 they are the same figure. This has led to a big jump in pharma sales in 2021. Need to check how we are calculating and adjust?
Reply:
    Amended, found on segment information report on investor site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tc={5E5D0002-53CC-4F32-B540-92354D6EE991}</author>
  </authors>
  <commentList>
    <comment ref="A13" authorId="0" shapeId="0" xr:uid="{5E5D0002-53CC-4F32-B540-92354D6EE991}">
      <text>
        <t>[Threaded comment]
Your version of Excel allows you to read this threaded comment; however, any edits to it will get removed if the file is opened in a newer version of Excel. Learn more: https://go.microsoft.com/fwlink/?linkid=870924
Comment:
    @Nghiem, Sonny please can you check currency here? Sinovac is surely not one of the top 20 pharma companies globally, and the growth rates suggest there's a decimal place wrong or the wrong currency used in local currency columns
Reply:
    Update: I realise this huge jump is due to the COVID vaccine sales and that it is accurate. Ignore!
Reply:
    Phew! I'm glad it was figured out!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Derek Burkhard</author>
    <author>tc={5A6BA1BC-D1AD-4329-96D4-88BBA86D7434}</author>
  </authors>
  <commentList>
    <comment ref="A8" authorId="0" shapeId="0" xr:uid="{D0B6F133-C31E-4718-B571-0DD48E6E8A85}">
      <text>
        <r>
          <rPr>
            <b/>
            <sz val="9"/>
            <color indexed="81"/>
            <rFont val="Tahoma"/>
            <family val="2"/>
          </rPr>
          <t>Derek Burkhard:</t>
        </r>
        <r>
          <rPr>
            <sz val="9"/>
            <color indexed="81"/>
            <rFont val="Tahoma"/>
            <family val="2"/>
          </rPr>
          <t xml:space="preserve">
was technically acquired by Mitsubishi Chemical Holdings on 3/2/2020 but they still report division revenue</t>
        </r>
      </text>
    </comment>
    <comment ref="A12" authorId="1" shapeId="0" xr:uid="{5A6BA1BC-D1AD-4329-96D4-88BBA86D7434}">
      <text>
        <t>[Threaded comment]
Your version of Excel allows you to read this threaded comment; however, any edits to it will get removed if the file is opened in a newer version of Excel. Learn more: https://go.microsoft.com/fwlink/?linkid=870924
Comment:
    Kyowa Kirin changed its company name from Kyowa Hakko Kirin to Kyowa Kirin in 2018. (source: https://www.kyowakirin.com/media_center/news_releases/2018/pdf/e20180731_02.pdf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Haggerty, Ryan</author>
  </authors>
  <commentList>
    <comment ref="A11" authorId="0" shapeId="0" xr:uid="{20EFE35A-9747-42AA-B258-FB741B090570}">
      <text>
        <r>
          <rPr>
            <sz val="11"/>
            <color theme="1"/>
            <rFont val="Calibri"/>
            <family val="2"/>
            <scheme val="minor"/>
          </rPr>
          <t xml:space="preserve">Haggerty, Ryan:
Dong-A Socio Holdings (highlighted in red), I think it is better to change that company to Dong-A ST (which focuses on novel drug R&amp;D) because Dong-A Socio is just a holdings firm, don’t think it separately engages in R&amp;D that much and the number of its employee is only about 90. </t>
        </r>
      </text>
    </comment>
  </commentList>
</comments>
</file>

<file path=xl/sharedStrings.xml><?xml version="1.0" encoding="utf-8"?>
<sst xmlns="http://schemas.openxmlformats.org/spreadsheetml/2006/main" count="1473" uniqueCount="382">
  <si>
    <t>Company</t>
  </si>
  <si>
    <t>Analyst</t>
  </si>
  <si>
    <t>Country Incorp2</t>
  </si>
  <si>
    <t>Currency</t>
  </si>
  <si>
    <t>Fx</t>
  </si>
  <si>
    <t>Latest Total Sales (local m)</t>
  </si>
  <si>
    <t>Latest Pharma Sales (local m)</t>
  </si>
  <si>
    <t>Latest R&amp;D (local m)</t>
  </si>
  <si>
    <t>Latest Net Income (local m)</t>
  </si>
  <si>
    <t>Latest Number Employed</t>
  </si>
  <si>
    <t>Latest Operating Profit (local m)</t>
  </si>
  <si>
    <t>Latest Total Sales ($m)</t>
  </si>
  <si>
    <t>Total Sales % Change</t>
  </si>
  <si>
    <t>Latest Pharma Sales ($m)</t>
  </si>
  <si>
    <t>Pharma Sales % Change</t>
  </si>
  <si>
    <t>Latest R&amp;D ($m)</t>
  </si>
  <si>
    <t>R&amp;D Spend % Change</t>
  </si>
  <si>
    <t>Latest Net Income ($m)</t>
  </si>
  <si>
    <t>Net Income % Change</t>
  </si>
  <si>
    <t>Latest Number Employed2</t>
  </si>
  <si>
    <t>Latest Operating Profit ($m)</t>
  </si>
  <si>
    <t>Previous Total Sales ($m)</t>
  </si>
  <si>
    <t>Previous Pharma Sales ($m)</t>
  </si>
  <si>
    <t>Previous R&amp;D ($m)</t>
  </si>
  <si>
    <t>Previous Net Income ($m)</t>
  </si>
  <si>
    <t>Previous Number Employed</t>
  </si>
  <si>
    <t>Previous Operating Profit ($m)</t>
  </si>
  <si>
    <t>Previous Total Sales (local m)</t>
  </si>
  <si>
    <t>Previous Pharma Sales (local m)</t>
  </si>
  <si>
    <t>Previous R&amp;D (local m)</t>
  </si>
  <si>
    <t>Previous Net Income (local m)</t>
  </si>
  <si>
    <t>Previous Operating Profit (local m)</t>
  </si>
  <si>
    <t>세로 막대형1</t>
  </si>
  <si>
    <t>Boston Scientific Corporation</t>
  </si>
  <si>
    <t>RH</t>
  </si>
  <si>
    <t>United States</t>
  </si>
  <si>
    <t>USD</t>
  </si>
  <si>
    <t>Lexicon Pharmaceuticals, Inc.</t>
  </si>
  <si>
    <t>Excelsior Biopharma Inc.</t>
  </si>
  <si>
    <t>Taiwan</t>
  </si>
  <si>
    <t>TWD</t>
  </si>
  <si>
    <t>Hengkang Medical Group Co., Ltd.</t>
  </si>
  <si>
    <t>New Name: New Journey Health Tech</t>
  </si>
  <si>
    <t>China</t>
  </si>
  <si>
    <t>CNY</t>
  </si>
  <si>
    <t>China NT Pharma Group Co., Ltd.</t>
  </si>
  <si>
    <t>Hong Kong</t>
  </si>
  <si>
    <t>PuraPharm Corp. Ltd.</t>
  </si>
  <si>
    <t>HKD</t>
  </si>
  <si>
    <t>RPG Life Sciences Ltd.</t>
  </si>
  <si>
    <t>India</t>
  </si>
  <si>
    <t>INR</t>
  </si>
  <si>
    <t>SDI Limited</t>
  </si>
  <si>
    <t>Australia</t>
  </si>
  <si>
    <t>AUD</t>
  </si>
  <si>
    <t>Beijing Bohui Innovation Biotechnology Co., Ltd.</t>
  </si>
  <si>
    <t>Nanjing Hicin Pharmaceutical Co.,Ltd</t>
  </si>
  <si>
    <t>Samil Pharmaceutical Co., Ltd.</t>
  </si>
  <si>
    <t>South Korea</t>
  </si>
  <si>
    <t>KRW</t>
  </si>
  <si>
    <t>Zhejiang Shapuaisi Pharmaceutical Co. Ltd.</t>
  </si>
  <si>
    <t>Jounce Therapeutics, Inc.</t>
  </si>
  <si>
    <t>Orchid Pharma Ltd.</t>
  </si>
  <si>
    <t>Standard Chem. &amp; Pharm. CO LTD</t>
  </si>
  <si>
    <t>HanAll Biopharma</t>
  </si>
  <si>
    <t>Kukje Pharma Ind. Co. Ltd.</t>
  </si>
  <si>
    <t>Zhejiang Cheng Yi Pharmaceutical Co., Ltd.</t>
  </si>
  <si>
    <t>Dae Hwa Pharmaceutical Co Ltd</t>
  </si>
  <si>
    <t>Orion Pharma</t>
  </si>
  <si>
    <t>Bangladesh</t>
  </si>
  <si>
    <t>BDT</t>
  </si>
  <si>
    <t>Hybio Pharmaceutical Co.. Ltd.</t>
  </si>
  <si>
    <t>Cosmo Pharmaceuticals N.V.</t>
  </si>
  <si>
    <t>Netherlands</t>
  </si>
  <si>
    <t>EUR</t>
  </si>
  <si>
    <t>Zhejiang Shengda Bio-Pharm Co., Ltd.</t>
  </si>
  <si>
    <t>GNI Group, Ltd.</t>
  </si>
  <si>
    <t>Japan</t>
  </si>
  <si>
    <t>JPY</t>
  </si>
  <si>
    <t>Nanosonics Limited</t>
  </si>
  <si>
    <t>Shanxi Qianyuan Pharmaceutical Group Co., Ltd</t>
  </si>
  <si>
    <t>English name:Shanxi C&amp;Y Pharma Group</t>
  </si>
  <si>
    <t>Acorda Therapeutics</t>
  </si>
  <si>
    <t>Sosei Co., Ltd</t>
  </si>
  <si>
    <t>Reyon Pharmaceutical Co., Ltd.</t>
  </si>
  <si>
    <t>Teyi Pharmaceutical Group Co., Ltd.</t>
  </si>
  <si>
    <t>Zhejiang Wolwo Bio-Pharmaceutical Co., Ltd.</t>
  </si>
  <si>
    <t>Perrigo</t>
  </si>
  <si>
    <t>AC</t>
  </si>
  <si>
    <t>Ireland</t>
  </si>
  <si>
    <t>Hunan Hansen Pharmaceutical Co. Ltd.</t>
  </si>
  <si>
    <t>Bukwang</t>
  </si>
  <si>
    <t>Kolon Life Science, Inc.</t>
  </si>
  <si>
    <t>BrightGene Bio-Medical Technology Co., Ltd.</t>
  </si>
  <si>
    <t>SN</t>
  </si>
  <si>
    <t>Shanghai Fudan-Zhangjiang Biopharmaceutical</t>
  </si>
  <si>
    <t>Assertio Therapeutics</t>
  </si>
  <si>
    <t>Mani, Inc.</t>
  </si>
  <si>
    <t>Lee's Pharmaceutical Holdings Limited</t>
  </si>
  <si>
    <t>Orient EuroPharma Co., Ltd.</t>
  </si>
  <si>
    <t>Shanghai Kaibao Pharmaceutical Co., Ltd.</t>
  </si>
  <si>
    <t>Essex Bio-Technology Limited</t>
  </si>
  <si>
    <t>SK Biopharmaceuticals</t>
  </si>
  <si>
    <t>n/a</t>
  </si>
  <si>
    <t>newly added company</t>
  </si>
  <si>
    <t>Coherus BioSciences, Inc.</t>
  </si>
  <si>
    <t>Shanghai Junshi Biosciences Co., Ltd.</t>
  </si>
  <si>
    <t>Pharming Group N.V.</t>
  </si>
  <si>
    <t>Jacobson Pharma Corp.</t>
  </si>
  <si>
    <t>China/Cayman Islands</t>
  </si>
  <si>
    <t>Zhongyuan Union Cell &amp; Gene Engineering Corp. Ltd.</t>
  </si>
  <si>
    <t>PharmaBlock Sciences (Nanjing), Inc.</t>
  </si>
  <si>
    <t>Arrowhead Pharmaceuticals, Inc.</t>
  </si>
  <si>
    <t>Dong Wha Pharmaceutical Ind. Co.</t>
  </si>
  <si>
    <t>Opko Health</t>
  </si>
  <si>
    <t>Seikagaku</t>
  </si>
  <si>
    <t>JCR Pharmaceuticals</t>
  </si>
  <si>
    <t>China Chemical &amp; Pharmaceutical Co., Ltd.</t>
  </si>
  <si>
    <t>Taisho</t>
  </si>
  <si>
    <t>Mayne Pharma Group Limited</t>
  </si>
  <si>
    <t>Maruishi Pharmaceutical</t>
  </si>
  <si>
    <t>Ilyang Pharmaceutical Co., Ltd.</t>
  </si>
  <si>
    <t>Zhejiang Medicine Co., Ltd.</t>
  </si>
  <si>
    <t>TaiDoc Technology Corporation</t>
  </si>
  <si>
    <t>Sihuan Pharmaceutical Holdings Group Ltd.</t>
  </si>
  <si>
    <t>China/Bermuda</t>
  </si>
  <si>
    <t>Xiangxue Pharmaceutical Co., Ltd.</t>
  </si>
  <si>
    <t>Innoviva, Inc.</t>
  </si>
  <si>
    <t>Eiken Chemical Co Ltd</t>
  </si>
  <si>
    <t>Wockhardt</t>
  </si>
  <si>
    <t>Jiangxi Pharmaceutical (Group) Co Ltd</t>
  </si>
  <si>
    <t>Anhui Anke Biotechnology (Group) Co., Ltd.</t>
  </si>
  <si>
    <t>Hebei Changshan Biochemical Pharmaceutical Co. Ltd</t>
  </si>
  <si>
    <t>Betta Pharmaceuticals Co., Ltd.</t>
  </si>
  <si>
    <t>SK Bioscience</t>
  </si>
  <si>
    <t>Guangxi Wuzhou Pharmaceutical Group Co. Ltd.</t>
  </si>
  <si>
    <t>Amarin Corporation plc</t>
  </si>
  <si>
    <t>Torii</t>
  </si>
  <si>
    <t>Huons Co., Ltd.</t>
  </si>
  <si>
    <t>Nippon Kayaku</t>
  </si>
  <si>
    <t>Japan Lifeline Co., Ltd.</t>
  </si>
  <si>
    <t>Toray Industries</t>
  </si>
  <si>
    <t>Faes Farma, S.A.</t>
  </si>
  <si>
    <t>Spain</t>
  </si>
  <si>
    <t>Corcept Therapeutics Incorporated</t>
  </si>
  <si>
    <t>Ironwood Pharmaceuticals Inc.</t>
  </si>
  <si>
    <t>Hutchison China MediTech</t>
  </si>
  <si>
    <t>Mega Lifesciences Public Co. Ltd.</t>
  </si>
  <si>
    <t>Thailand</t>
  </si>
  <si>
    <t>THB</t>
  </si>
  <si>
    <t>InMode Ltd.</t>
  </si>
  <si>
    <t>Israel</t>
  </si>
  <si>
    <t>Harbin Gloria Pharmaceuticals Co., Ltd.</t>
  </si>
  <si>
    <t>Zheijiang JingXin Pharmaceutical Co., Ltd.</t>
  </si>
  <si>
    <t>Strides Pharma</t>
  </si>
  <si>
    <t>Dong-A ST</t>
  </si>
  <si>
    <t>Il-Dong Pharm</t>
  </si>
  <si>
    <t>Kissei</t>
  </si>
  <si>
    <t>Dongkook Pharm</t>
  </si>
  <si>
    <t>Zeria Pharmaceuticals</t>
  </si>
  <si>
    <t>JW Pharmaceutical Corporation</t>
  </si>
  <si>
    <t>Galapagos NV</t>
  </si>
  <si>
    <t>Belgium</t>
  </si>
  <si>
    <t>Abcam plc.</t>
  </si>
  <si>
    <t>United Kingdom</t>
  </si>
  <si>
    <t>GBP</t>
  </si>
  <si>
    <t>Yichang HEC Changjiang Pharmaceutical Co.</t>
  </si>
  <si>
    <t>Kaken</t>
  </si>
  <si>
    <t>Adcock Ingram</t>
  </si>
  <si>
    <t>South Africa</t>
  </si>
  <si>
    <t>ZAR</t>
  </si>
  <si>
    <t>Jeil Pharmaceutical</t>
  </si>
  <si>
    <t>Taro Pharmaceutical Industries Ltd.</t>
  </si>
  <si>
    <t>Ionis Pharmaceuticals</t>
  </si>
  <si>
    <t>Orion Corporation</t>
  </si>
  <si>
    <t>Finland</t>
  </si>
  <si>
    <t>Boryung</t>
  </si>
  <si>
    <t>Zhuzhou Qianjin Pharmaceutical Co., Ltd.</t>
  </si>
  <si>
    <t>Takara Bio Inc.</t>
  </si>
  <si>
    <t>Dong-A Socio Holdings</t>
  </si>
  <si>
    <t>Can remove this company</t>
  </si>
  <si>
    <t>Innovent Bio</t>
  </si>
  <si>
    <t>Japan Tobacco</t>
  </si>
  <si>
    <t>Jiangsu Kanion Pharmaceutical Co Ltd</t>
  </si>
  <si>
    <t>Jiangsu NHWA Pharmaceutical Co., Ltd.</t>
  </si>
  <si>
    <t>PT Kimia Farma</t>
  </si>
  <si>
    <t>Indonesia</t>
  </si>
  <si>
    <t>IDR</t>
  </si>
  <si>
    <t>HK inno. N (formerly CJ Healthcare)</t>
  </si>
  <si>
    <t>Maruho</t>
  </si>
  <si>
    <t>Hualan Biological Engineering, Inc.</t>
  </si>
  <si>
    <t>Supernus Pharmaceuticals, Inc.</t>
  </si>
  <si>
    <t>CK Life Sciences</t>
  </si>
  <si>
    <t>Hong Kong/Cayman Islands</t>
  </si>
  <si>
    <t>Shionogi</t>
  </si>
  <si>
    <t>Alembic</t>
  </si>
  <si>
    <t>Walvax Biotechnology Co., Ltd.</t>
  </si>
  <si>
    <t>Laurus Labs Ltd.</t>
  </si>
  <si>
    <t>Mochida</t>
  </si>
  <si>
    <t>Evotec SE</t>
  </si>
  <si>
    <t>Germany</t>
  </si>
  <si>
    <t>Jubilant Pharmova (earlier Jubilant Life Sciences)</t>
  </si>
  <si>
    <t>Zambon</t>
  </si>
  <si>
    <t>Italy</t>
  </si>
  <si>
    <t>SSY Group Limited</t>
  </si>
  <si>
    <t>Shandong Lukang Pharmaceutical Co., Ltd.</t>
  </si>
  <si>
    <t>Bio-Techne Corporation</t>
  </si>
  <si>
    <t>Kyorin</t>
  </si>
  <si>
    <t>Zhejiang Conba Pharmaceutical Co., Ltd.</t>
  </si>
  <si>
    <t>NEOGEN Corporation</t>
  </si>
  <si>
    <t>Alkermes</t>
  </si>
  <si>
    <t>Indivior</t>
  </si>
  <si>
    <t>Almirall</t>
  </si>
  <si>
    <t>Nippon Shinyaku</t>
  </si>
  <si>
    <t>Lantheus Holdings, Inc.</t>
  </si>
  <si>
    <t>Shanghai RAAS Blood Products Co., Ltd.</t>
  </si>
  <si>
    <t>Hisamitsu</t>
  </si>
  <si>
    <t>Daewoong Pharmaceutical</t>
  </si>
  <si>
    <t>Hanmi Pharm</t>
  </si>
  <si>
    <t>Luye Pharma Group Ltd.</t>
  </si>
  <si>
    <t>Hong Kong/Bermuda</t>
  </si>
  <si>
    <t>Daiichi Sankyo</t>
  </si>
  <si>
    <t>Kwang-Dong Pharmaceutical</t>
  </si>
  <si>
    <t>R&amp;D spending is unavailable</t>
  </si>
  <si>
    <t>Emergent BioSolutions, Inc.</t>
  </si>
  <si>
    <t>Pierre Fabre</t>
  </si>
  <si>
    <t>France</t>
  </si>
  <si>
    <t>Chong Kun Dang</t>
  </si>
  <si>
    <t>Teijin Pharma</t>
  </si>
  <si>
    <t>3SBio</t>
  </si>
  <si>
    <t>Torrent Pharmaceuticals</t>
  </si>
  <si>
    <t>Zhejiang Huahai Pharmaceutical Co., Ltd.</t>
  </si>
  <si>
    <t>KPC Pharmaceutical Inc.</t>
  </si>
  <si>
    <t>Shenzhen Hepalink Pharmaceutical Group Co., Ltd.</t>
  </si>
  <si>
    <t>Beigene</t>
  </si>
  <si>
    <t>GC Biopharma (Green Cross)</t>
  </si>
  <si>
    <t>Yuhan Corp</t>
  </si>
  <si>
    <t>Jiangsu Hansoh Pharmaceutical</t>
  </si>
  <si>
    <t>CR Double-Crane Pharmaceuticals Co., Ltd</t>
  </si>
  <si>
    <t>Biocon</t>
  </si>
  <si>
    <t>Neurocrine Biosciences, Inc.</t>
  </si>
  <si>
    <t>Sinovac Biotech Ltd.</t>
  </si>
  <si>
    <t>Leo Pharma</t>
  </si>
  <si>
    <t>Denmark</t>
  </si>
  <si>
    <t>DKK</t>
  </si>
  <si>
    <t>Meiji Holdings</t>
  </si>
  <si>
    <t>Sawai</t>
  </si>
  <si>
    <t>Towa</t>
  </si>
  <si>
    <t>Exelixis</t>
  </si>
  <si>
    <t>Topcon Corp.</t>
  </si>
  <si>
    <t>Glenmark Pharmaceuticals</t>
  </si>
  <si>
    <t>Celltrion</t>
  </si>
  <si>
    <t>Grunenthal</t>
  </si>
  <si>
    <t>KRKA</t>
  </si>
  <si>
    <t>Slovenia</t>
  </si>
  <si>
    <t>Swedish Orphan Biovitrum AB</t>
  </si>
  <si>
    <t>Sweden</t>
  </si>
  <si>
    <t>SEK</t>
  </si>
  <si>
    <t>Shijiazhuang Yiling Pharmaceutical Co.,Ltd</t>
  </si>
  <si>
    <t>Livzon Pharmaceutical Group</t>
  </si>
  <si>
    <t>Mallinckrodt</t>
  </si>
  <si>
    <t>United Therapeutics</t>
  </si>
  <si>
    <t>Kyowa Hakko Kirin</t>
  </si>
  <si>
    <t>Recordati</t>
  </si>
  <si>
    <t>Seattle Genetics Inc. (Seagen)</t>
  </si>
  <si>
    <t>Hikma Pharmaceuticals</t>
  </si>
  <si>
    <t>BioMarin Pharmaceutical</t>
  </si>
  <si>
    <t>Harbin Pharmaceutical Group Co., Ltd.</t>
  </si>
  <si>
    <t>Genmab A/S</t>
  </si>
  <si>
    <t>Lupin</t>
  </si>
  <si>
    <t>Santen</t>
  </si>
  <si>
    <t>Baxter International</t>
  </si>
  <si>
    <t>Amneal Pharmaceuticals</t>
  </si>
  <si>
    <t>Zydus Lifesciences (earlier Cadila Healthcare)</t>
  </si>
  <si>
    <t>Shandong Buchang Pharmaceuticals Co., Ltd.</t>
  </si>
  <si>
    <t>Ono</t>
  </si>
  <si>
    <t>Endo International</t>
  </si>
  <si>
    <t>Samsung BioLogics</t>
  </si>
  <si>
    <t>Ferring Pharmaceuticals</t>
  </si>
  <si>
    <t>Switerland</t>
  </si>
  <si>
    <t>Joincare Pharmaceutical Group Industry Co., Ltd.</t>
  </si>
  <si>
    <t>Lundbeck</t>
  </si>
  <si>
    <t>Sichuan Kelun Pharmaceutical</t>
  </si>
  <si>
    <t>Chiesi</t>
  </si>
  <si>
    <t>Cipla</t>
  </si>
  <si>
    <t>Aurobindo</t>
  </si>
  <si>
    <t>Dr Reddy's</t>
  </si>
  <si>
    <t>Jiangsu Hengrui Medicine Co. Ltd.</t>
  </si>
  <si>
    <t>Ipsen</t>
  </si>
  <si>
    <t>Incyte</t>
  </si>
  <si>
    <t>Horizon Therapeutics plc</t>
  </si>
  <si>
    <t>Jazz Pharmaceuticals</t>
  </si>
  <si>
    <t>Asahi Kasei Pharma</t>
  </si>
  <si>
    <t>CSPC Pharmaceutical Group Ltd.</t>
  </si>
  <si>
    <t>Shanghai Pharmaceutical Group Co., Ltd.</t>
  </si>
  <si>
    <t>STADA</t>
  </si>
  <si>
    <t>Mitsubishi Tanabe Pharma</t>
  </si>
  <si>
    <t>Sumitomo Dainippon Pharma</t>
  </si>
  <si>
    <t>Sino Biopharmaceutical</t>
  </si>
  <si>
    <t>Shanghai Fosun Pharmaceutical Group</t>
  </si>
  <si>
    <t>Abbott Laboratories</t>
  </si>
  <si>
    <t>Servier</t>
  </si>
  <si>
    <t>Grifols, S.A.</t>
  </si>
  <si>
    <t>UCB</t>
  </si>
  <si>
    <t>Sun Pharmaceutical</t>
  </si>
  <si>
    <t>Eisai</t>
  </si>
  <si>
    <t>Bausch Health</t>
  </si>
  <si>
    <t>Canada</t>
  </si>
  <si>
    <t>Merck KGaA</t>
  </si>
  <si>
    <t>Fresenius SE &amp; Co. KGaA</t>
  </si>
  <si>
    <t>Otsuka Pharmaceutical</t>
  </si>
  <si>
    <t>Vertex Pharmaceuticals</t>
  </si>
  <si>
    <t>CSL</t>
  </si>
  <si>
    <t>Biogen</t>
  </si>
  <si>
    <t>Astellas</t>
  </si>
  <si>
    <t>Regeneron Pharmaceuticals</t>
  </si>
  <si>
    <t>Teva</t>
  </si>
  <si>
    <t>Viatris</t>
  </si>
  <si>
    <t>BioNTech SE</t>
  </si>
  <si>
    <t>Moderna, Inc.</t>
  </si>
  <si>
    <t>Boehringer Ingelheim</t>
  </si>
  <si>
    <t>Bayer</t>
  </si>
  <si>
    <t>Novo Nordisk</t>
  </si>
  <si>
    <t>Amgen</t>
  </si>
  <si>
    <t>Gilead Sciences</t>
  </si>
  <si>
    <t>Eli Lilly</t>
  </si>
  <si>
    <t>Takeda</t>
  </si>
  <si>
    <t>GlaxoSmithKline</t>
  </si>
  <si>
    <t>Sanofi</t>
  </si>
  <si>
    <t>AstraZeneca</t>
  </si>
  <si>
    <t>Bristol Myers Squibb</t>
  </si>
  <si>
    <t>Roche</t>
  </si>
  <si>
    <t>Switzerland</t>
  </si>
  <si>
    <t>CHF</t>
  </si>
  <si>
    <t>Novartis</t>
  </si>
  <si>
    <t>Merck &amp; Co</t>
  </si>
  <si>
    <t>Johnson &amp; Johnson</t>
  </si>
  <si>
    <t>AbbVie</t>
  </si>
  <si>
    <t>Pfizer</t>
  </si>
  <si>
    <t>Gedeon Richter</t>
  </si>
  <si>
    <t>Hungary</t>
  </si>
  <si>
    <t>HUF</t>
  </si>
  <si>
    <t>Akorn</t>
  </si>
  <si>
    <t>AlfaSigma</t>
  </si>
  <si>
    <t/>
  </si>
  <si>
    <t>Menarini</t>
  </si>
  <si>
    <t>Alexion Pharmaceuticals</t>
  </si>
  <si>
    <t>CSL Vifor</t>
  </si>
  <si>
    <t>Lannett</t>
  </si>
  <si>
    <t>Arena Pharmaceuticals, Inc.</t>
  </si>
  <si>
    <t>acquired</t>
  </si>
  <si>
    <t>China Biologic Products Inc.</t>
  </si>
  <si>
    <t>Privatized, delisted 2021/04</t>
  </si>
  <si>
    <t>NA, delisted</t>
  </si>
  <si>
    <t>Kawasumi Laboratories, Inc.</t>
  </si>
  <si>
    <t>Nichi-Iko</t>
  </si>
  <si>
    <t>Piramal Healthcare</t>
  </si>
  <si>
    <t>Nippon Chemiphar Co Ltd</t>
  </si>
  <si>
    <t>DKKUSD</t>
  </si>
  <si>
    <t>EURUSD</t>
  </si>
  <si>
    <t>USDUSD</t>
  </si>
  <si>
    <t>JPYUSD</t>
  </si>
  <si>
    <t>CNYUSD</t>
  </si>
  <si>
    <t>CHFUSD</t>
  </si>
  <si>
    <t>GBPUSD</t>
  </si>
  <si>
    <t>BRLUSD</t>
  </si>
  <si>
    <t>BRL</t>
  </si>
  <si>
    <t>MXNUSD</t>
  </si>
  <si>
    <t>MXN</t>
  </si>
  <si>
    <t>CADUSD</t>
  </si>
  <si>
    <t>CAD</t>
  </si>
  <si>
    <t>AUDUSD</t>
  </si>
  <si>
    <t>HKDUSD</t>
  </si>
  <si>
    <t>KRWUSD</t>
  </si>
  <si>
    <t>ZARUSD</t>
  </si>
  <si>
    <t>INRUSD</t>
  </si>
  <si>
    <t>SEKUSD</t>
  </si>
  <si>
    <t>IDRUSD</t>
  </si>
  <si>
    <t>HUFUSD</t>
  </si>
  <si>
    <t>BDTUSD</t>
  </si>
  <si>
    <t>TWDUSD</t>
  </si>
  <si>
    <t>THBUSD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</si>
</sst>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_);\(0.0000\)"/>
    <numFmt numFmtId="165" formatCode="0.0000"/>
  </numFmts>
  <fonts count="19">
    <font>
      <sz val="11"/>
      <color theme="1"/>
      <name val="Calibri"/>
      <family val="2"/>
      <scheme val="minor"/>
    </font>
    <font>
      <sz val="11"/>
      <color theme="1"/>
      <name val="Calibri"/>
      <scheme val="minor"/>
    </font>
    <font>
      <b/>
      <sz val="10"/>
      <color theme="0"/>
      <name val="Arial"/>
      <family val="2"/>
    </font>
    <font>
      <b/>
      <sz val="10"/>
      <name val="Arial"/>
      <family val="2"/>
    </font>
    <font>
      <b/>
      <sz val="9"/>
      <color indexed="81"/>
      <name val="Tahoma"/>
      <family val="2"/>
    </font>
    <font>
      <sz val="9"/>
      <color indexed="81"/>
      <name val="Tahoma"/>
      <family val="2"/>
    </font>
    <font>
      <sz val="11"/>
      <color theme="1"/>
      <name val="Calibri"/>
      <family val="2"/>
      <scheme val="minor"/>
    </font>
    <font>
      <sz val="8"/>
      <color theme="1"/>
      <name val="Arial"/>
      <family val="2"/>
    </font>
    <font>
      <sz val="8"/>
      <color rgb="FF000000"/>
      <name val="Arial"/>
      <family val="2"/>
    </font>
    <font>
      <sz val="11"/>
      <color rgb="FF000000"/>
      <name val="Calibri"/>
      <family val="2"/>
      <scheme val="minor"/>
    </font>
    <font>
      <sz val="11"/>
      <color rgb="FF000000"/>
      <name val="Retina"/>
      <charset val="1"/>
    </font>
    <font>
      <sz val="11"/>
      <color rgb="FF000000"/>
      <name val="Calibri"/>
      <scheme val="minor"/>
    </font>
    <font>
      <sz val="11"/>
      <color rgb="FF444444"/>
      <name val="Calibri"/>
      <family val="2"/>
      <charset val="1"/>
    </font>
    <font>
      <sz val="11"/>
      <color rgb="FF4472C4"/>
      <name val="Calibri"/>
      <scheme val="minor"/>
    </font>
    <font>
      <sz val="11"/>
      <color rgb="FFFF0000"/>
      <name val="Calibri"/>
      <family val="2"/>
      <scheme val="minor"/>
    </font>
    <font>
      <sz val="11"/>
      <color theme="4"/>
      <name val="Calibri"/>
      <family val="2"/>
      <scheme val="minor"/>
    </font>
    <font>
      <sz val="11"/>
      <color theme="1"/>
      <name val="Calibri"/>
      <family val="2"/>
      <charset val="1"/>
    </font>
    <font>
      <sz val="9"/>
      <color rgb="FF333333"/>
      <name val="宋体"/>
      <charset val="1"/>
    </font>
    <font>
      <sz val="11"/>
      <color rgb="FF4472C4"/>
      <name val="Calibri"/>
      <family val="2"/>
      <scheme val="minor"/>
    </font>
  </fonts>
  <fills count="11">
    <fill>
      <patternFill patternType="none"/>
    </fill>
    <fill>
      <patternFill patternType="gray125"/>
    </fill>
    <fill>
      <patternFill patternType="solid">
        <fgColor theme="4"/>
        <bgColor theme="4"/>
      </patternFill>
    </fill>
    <fill>
      <patternFill patternType="solid">
        <fgColor theme="9" tint="0.59999389629810485"/>
        <bgColor indexed="64"/>
      </patternFill>
    </fill>
    <fill>
      <patternFill patternType="solid">
        <fgColor theme="0" tint="-0.14999847407452621"/>
        <bgColor theme="4"/>
      </patternFill>
    </fill>
    <fill>
      <patternFill patternType="solid">
        <fgColor theme="7" tint="0.79998168889431442"/>
        <bgColor theme="4"/>
      </patternFill>
    </fill>
    <fill>
      <patternFill patternType="solid">
        <fgColor rgb="FFFFFF00"/>
        <bgColor indexed="64"/>
      </patternFill>
    </fill>
    <fill>
      <patternFill patternType="solid">
        <fgColor theme="3"/>
        <bgColor theme="4"/>
      </patternFill>
    </fill>
    <fill>
      <patternFill patternType="solid">
        <fgColor rgb="FF00B050"/>
        <bgColor indexed="64"/>
      </patternFill>
    </fill>
    <fill>
      <patternFill patternType="solid">
        <fgColor theme="0"/>
        <bgColor indexed="64"/>
      </patternFill>
    </fill>
    <fill>
      <patternFill patternType="solid">
        <fgColor theme="0" tint="-0.14999847407452621"/>
        <bgColor theme="0" tint="-0.14999847407452621"/>
      </patternFill>
    </fill>
  </fills>
  <borders count="5">
    <border>
      <left/>
      <right/>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E5E5E5"/>
      </left>
      <right/>
      <top/>
      <bottom style="thin">
        <color rgb="FFE5E5E5"/>
      </bottom>
      <diagonal/>
    </border>
    <border>
      <left/>
      <right/>
      <top style="thin">
        <color theme="4" tint="0.39997558519241921"/>
      </top>
      <bottom style="thin">
        <color theme="4" tint="0.39997558519241921"/>
      </bottom>
      <diagonal/>
    </border>
  </borders>
  <cellStyleXfs count="2">
    <xf numFmtId="0" fontId="0" fillId="0" borderId="0"/>
    <xf numFmtId="9" fontId="6" fillId="0" borderId="0" applyFont="0" applyFill="0" applyBorder="0" applyAlignment="0" applyProtection="0"/>
  </cellStyleXfs>
  <cellXfs count="58">
    <xf numFmtId="0" fontId="0" fillId="0" borderId="0" xfId="0"/>
    <xf numFmtId="1" fontId="0" fillId="0" borderId="0" xfId="0" applyNumberFormat="1"/>
    <xf numFmtId="0" fontId="3" fillId="4" borderId="1" xfId="0" applyFont="1" applyFill="1" applyBorder="1"/>
    <xf numFmtId="0" fontId="3" fillId="5" borderId="1" xfId="0" applyFont="1" applyFill="1" applyBorder="1"/>
    <xf numFmtId="1" fontId="3" fillId="3" borderId="1" xfId="0" applyNumberFormat="1" applyFont="1" applyFill="1" applyBorder="1"/>
    <xf numFmtId="0" fontId="3" fillId="3" borderId="1" xfId="0" applyFont="1" applyFill="1" applyBorder="1"/>
    <xf numFmtId="1" fontId="2" fillId="2" borderId="1" xfId="0" applyNumberFormat="1" applyFont="1" applyFill="1" applyBorder="1"/>
    <xf numFmtId="1" fontId="2" fillId="2" borderId="2" xfId="0" applyNumberFormat="1" applyFont="1" applyFill="1" applyBorder="1"/>
    <xf numFmtId="0" fontId="0" fillId="6" borderId="0" xfId="0" applyFill="1"/>
    <xf numFmtId="1" fontId="0" fillId="0" borderId="0" xfId="0" applyNumberFormat="1" applyAlignment="1">
      <alignment wrapText="1"/>
    </xf>
    <xf numFmtId="164" fontId="7" fillId="0" borderId="0" xfId="0" applyNumberFormat="1" applyFont="1"/>
    <xf numFmtId="0" fontId="7" fillId="0" borderId="0" xfId="0" applyFont="1"/>
    <xf numFmtId="14" fontId="0" fillId="0" borderId="0" xfId="0" applyNumberFormat="1"/>
    <xf numFmtId="1" fontId="2" fillId="7" borderId="1" xfId="0" applyNumberFormat="1" applyFont="1" applyFill="1" applyBorder="1"/>
    <xf numFmtId="1" fontId="2" fillId="7" borderId="2" xfId="0" applyNumberFormat="1" applyFont="1" applyFill="1" applyBorder="1"/>
    <xf numFmtId="9" fontId="0" fillId="0" borderId="0" xfId="1" applyFont="1"/>
    <xf numFmtId="9" fontId="0" fillId="0" borderId="0" xfId="1" applyFont="1" applyAlignment="1">
      <alignment wrapText="1"/>
    </xf>
    <xf numFmtId="9" fontId="0" fillId="0" borderId="0" xfId="0" applyNumberFormat="1"/>
    <xf numFmtId="165" fontId="8" fillId="0" borderId="0" xfId="0" applyNumberFormat="1" applyFont="1"/>
    <xf numFmtId="1" fontId="3" fillId="8" borderId="1" xfId="0" applyNumberFormat="1" applyFont="1" applyFill="1" applyBorder="1"/>
    <xf numFmtId="1" fontId="3" fillId="8" borderId="2" xfId="0" applyNumberFormat="1" applyFont="1" applyFill="1" applyBorder="1"/>
    <xf numFmtId="1" fontId="0" fillId="6" borderId="0" xfId="0" applyNumberFormat="1" applyFill="1"/>
    <xf numFmtId="1" fontId="9" fillId="0" borderId="0" xfId="0" applyNumberFormat="1" applyFont="1"/>
    <xf numFmtId="1" fontId="0" fillId="0" borderId="0" xfId="0" applyNumberFormat="1" applyAlignment="1">
      <alignment horizontal="right"/>
    </xf>
    <xf numFmtId="0" fontId="8" fillId="0" borderId="0" xfId="0" applyFont="1"/>
    <xf numFmtId="9" fontId="0" fillId="0" borderId="0" xfId="1" applyFont="1" applyFill="1"/>
    <xf numFmtId="0" fontId="10" fillId="0" borderId="0" xfId="0" applyFont="1"/>
    <xf numFmtId="0" fontId="11" fillId="0" borderId="0" xfId="0" applyFont="1"/>
    <xf numFmtId="1" fontId="11" fillId="0" borderId="0" xfId="0" applyNumberFormat="1" applyFont="1"/>
    <xf numFmtId="1" fontId="12" fillId="0" borderId="0" xfId="0" applyNumberFormat="1" applyFont="1"/>
    <xf numFmtId="0" fontId="13" fillId="0" borderId="0" xfId="0" applyFont="1"/>
    <xf numFmtId="0" fontId="14" fillId="0" borderId="0" xfId="0" applyFont="1"/>
    <xf numFmtId="0" fontId="15" fillId="0" borderId="0" xfId="0" applyFont="1"/>
    <xf numFmtId="3" fontId="16" fillId="0" borderId="0" xfId="0" applyNumberFormat="1" applyFont="1"/>
    <xf numFmtId="2" fontId="0" fillId="0" borderId="0" xfId="0" applyNumberFormat="1"/>
    <xf numFmtId="3" fontId="0" fillId="0" borderId="0" xfId="0" applyNumberFormat="1"/>
    <xf numFmtId="0" fontId="17" fillId="6" borderId="0" xfId="0" applyFont="1" applyFill="1"/>
    <xf numFmtId="1" fontId="0" fillId="9" borderId="0" xfId="0" applyNumberFormat="1" applyFill="1"/>
    <xf numFmtId="1" fontId="11" fillId="0" borderId="0" xfId="0" applyNumberFormat="1" applyFont="1" applyAlignment="1">
      <alignment wrapText="1"/>
    </xf>
    <xf numFmtId="1" fontId="0" fillId="0" borderId="3" xfId="0" applyNumberFormat="1" applyBorder="1"/>
    <xf numFmtId="1" fontId="1" fillId="0" borderId="0" xfId="0" applyNumberFormat="1" applyFont="1"/>
    <xf numFmtId="1" fontId="1" fillId="0" borderId="0" xfId="0" applyNumberFormat="1" applyFont="1" applyAlignment="1">
      <alignment wrapText="1"/>
    </xf>
    <xf numFmtId="0" fontId="0" fillId="10" borderId="0" xfId="0" applyFill="1"/>
    <xf numFmtId="0" fontId="3" fillId="4" borderId="4" xfId="0" applyFont="1" applyFill="1" applyBorder="1"/>
    <xf numFmtId="0" fontId="3" fillId="5" borderId="4" xfId="0" applyFont="1" applyFill="1" applyBorder="1"/>
    <xf numFmtId="1" fontId="2" fillId="2" borderId="4" xfId="0" applyNumberFormat="1" applyFont="1" applyFill="1" applyBorder="1"/>
    <xf numFmtId="1" fontId="0" fillId="10" borderId="0" xfId="0" applyNumberFormat="1" applyFill="1"/>
    <xf numFmtId="9" fontId="0" fillId="10" borderId="0" xfId="1" applyFont="1" applyFill="1"/>
    <xf numFmtId="0" fontId="15" fillId="10" borderId="0" xfId="0" applyFont="1" applyFill="1"/>
    <xf numFmtId="0" fontId="18" fillId="0" borderId="0" xfId="0" applyFont="1"/>
    <xf numFmtId="0" fontId="14" fillId="10" borderId="0" xfId="0" applyFont="1" applyFill="1"/>
    <xf numFmtId="1" fontId="14" fillId="10" borderId="0" xfId="0" applyNumberFormat="1" applyFont="1" applyFill="1"/>
    <xf numFmtId="9" fontId="14" fillId="10" borderId="0" xfId="1" applyFont="1" applyFill="1"/>
    <xf numFmtId="1" fontId="14" fillId="0" borderId="0" xfId="0" applyNumberFormat="1" applyFont="1"/>
    <xf numFmtId="9" fontId="14" fillId="0" borderId="0" xfId="1" applyFont="1"/>
    <xf numFmtId="1" fontId="0" fillId="0" borderId="0" xfId="0" applyNumberFormat="1" applyBorder="1"/>
    <xf numFmtId="1" fontId="1" fillId="0" borderId="0" xfId="0" applyNumberFormat="1" applyFont="1" applyBorder="1"/>
    <xf numFmtId="1" fontId="11" fillId="0" borderId="3" xfId="0" applyNumberFormat="1" applyFont="1" applyBorder="1" applyAlignment="1">
      <alignment wrapText="1"/>
    </xf>
  </cellXfs>
  <cellStyles count="2">
    <cellStyle name="Normal" xfId="0" builtinId="0"/>
    <cellStyle name="Percent" xfId="1" builtinId="5"/>
  </cellStyles>
  <dxfs count="29">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3"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0"/>
        <color auto="1"/>
        <name val="Arial"/>
        <family val="2"/>
        <scheme val="none"/>
      </font>
      <numFmt numFmtId="1" formatCode="0"/>
      <fill>
        <patternFill patternType="solid">
          <fgColor indexed="64"/>
          <bgColor theme="9"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hahil, Abby" id="{ACE46875-97D5-4DE5-8E7B-15FD896460F8}" userId="Abby.chahil@informa.com" providerId="PeoplePicker"/>
  <person displayName="Malone, Eleanor" id="{F9DA975E-797B-48E2-B553-2C253284066C}" userId="Eleanor.Malone@informa.com" providerId="PeoplePicker"/>
  <person displayName="Nghiem, Sonny" id="{1FD5397E-0916-4B2D-9B73-01FF97F16FBC}" userId="Snghiem@sagientresearch.com" providerId="PeoplePicker"/>
  <person displayName="Haggerty, Ryan" id="{BCAD4853-B13F-4812-92AD-1A04A07C39C0}" userId="Rhaggerty@sagientresearch.com" providerId="PeoplePicker"/>
  <person displayName="Chahil, Abby" id="{65DEB819-5955-4327-9933-0FF1E33210CC}" userId="S::abby.chahil@informa.com::f21a73e1-b809-4ff0-a5c8-3fe2f77bbe6c" providerId="AD"/>
  <person displayName="Takagi, Lisa" id="{5B8A8467-49BF-41E0-B534-80C95EF62E3A}" userId="S::lisa.takagi@informa.com::2978e3bb-0756-4ee0-a7d5-7f90fdbff80f" providerId="AD"/>
  <person displayName="Yan, Dexter" id="{092AC54C-EC38-45B6-9545-06956D7BBD15}" userId="S::dexter.yan@norstella.com::e161a737-8b67-459b-89e7-bdecfb42b02f" providerId="AD"/>
  <person displayName="Nghiem, Sonny" id="{9251B823-0241-4D22-977B-673B47853DB3}" userId="S::sonny.nghiem@informa.com::cfdc76e3-3397-46cf-b087-930ad618c48e" providerId="AD"/>
  <person displayName="Sharma, Ayisha" id="{C4283130-837F-4B1B-946C-658A0B223A5B}" userId="S::Ayisha.Sharma@informa.com::5f2ae086-d46f-45d9-be58-c1135135984a" providerId="AD"/>
  <person displayName="Chahil, Abby" id="{0EF42CC6-B652-4E71-857F-4713BF989070}" userId="S::abby.chahil@norstella.com::8b4ee48d-7afb-498c-a1ee-67a92d0b4f95" providerId="AD"/>
  <person displayName="Takagi, Lisa" id="{6228075F-AD42-4574-9846-4887EF122C10}" userId="S::lisa.takagi@norstella.com::1b36b588-b7c8-46df-8a17-32a62e729813" providerId="AD"/>
  <person displayName="Haggerty, Ryan" id="{5D153AFB-B57A-46C7-868B-786DA549AC52}" userId="S::ryan.haggerty@informa.com::5c5826db-cddb-4186-bb74-16c21f7cd40f" providerId="AD"/>
  <person displayName="Malone, Eleanor" id="{DB92CE9E-8DC9-4995-92C9-0BF3EA59DCA2}" userId="S::Eleanor.Malone@informa.com::eeb0ae63-69e3-43f2-b503-5006f4a236d2" providerId="AD"/>
  <person displayName="Malone, Eleanor" id="{940449FF-4A63-4EE9-862C-7AD72AD2E05C}" userId="S::eleanor.malone@informa.com::eeb0ae63-69e3-43f2-b503-5006f4a236d2" providerId="AD"/>
  <person displayName="Nghiem, Sonny" id="{62E38444-96FA-4C20-A4E9-4B793DD7B3CF}" userId="S::sonny.nghiem@norstella.com::82b80bd2-6b08-458e-8ad2-be2e7487e054" providerId="AD"/>
  <person displayName="Malone, Eleanor" id="{134177CD-D6CE-4B5C-9EB0-706D0A244329}" userId="S::Eleanor.Malone@norstella.com::162d5cbf-ddae-412a-b4e1-1570e534574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32EC6D-C7AE-4104-B50C-4AAF260B9FBC}" name="Table1" displayName="Table1" ref="A1:AG262" totalsRowShown="0" headerRowDxfId="28" headerRowBorderDxfId="27" tableBorderDxfId="26">
  <autoFilter ref="A1:AG262" xr:uid="{6B6904E8-B7D2-4861-B9C7-B731197D7C0A}"/>
  <sortState xmlns:xlrd2="http://schemas.microsoft.com/office/spreadsheetml/2017/richdata2" ref="A2:AG262">
    <sortCondition descending="1" ref="N1:N262"/>
  </sortState>
  <tableColumns count="33">
    <tableColumn id="1" xr3:uid="{4D483296-922F-458E-AB50-B18C5A80E6F8}" name="Company"/>
    <tableColumn id="33" xr3:uid="{8C2C094D-D0EE-45D2-84A4-8E6048BF8041}" name="Analyst"/>
    <tableColumn id="2" xr3:uid="{5CA4B8A2-9A84-4D9F-996D-CEB14B2AD91C}" name="Country Incorp2"/>
    <tableColumn id="15" xr3:uid="{57798F2F-0554-4F97-A1A9-7DCB197424FE}" name="Currency"/>
    <tableColumn id="16" xr3:uid="{EA7A6DD7-4E7A-4B0C-8119-A9023D6BD1FF}" name="Fx" dataDxfId="25">
      <calculatedColumnFormula>_xlfn.XLOOKUP(Table1[[#This Row],[Currency]],Fx!$H$5:$H$24,Fx!$I$5:$I$24,"NA",0,1)</calculatedColumnFormula>
    </tableColumn>
    <tableColumn id="3" xr3:uid="{63997660-99C3-4B13-BB30-7092BE0E9011}" name="Latest Total Sales (local m)" dataDxfId="24"/>
    <tableColumn id="4" xr3:uid="{58BDEFA6-A2D1-419C-B30E-D0257AB246EC}" name="Latest Pharma Sales (local m)" dataDxfId="23"/>
    <tableColumn id="5" xr3:uid="{8F26B28E-895B-473C-BF7B-6CB34A86B202}" name="Latest R&amp;D (local m)" dataDxfId="22"/>
    <tableColumn id="6" xr3:uid="{BEFD4BA8-02E7-47D0-AC60-2AB1C9415149}" name="Latest Net Income (local m)" dataDxfId="21"/>
    <tableColumn id="7" xr3:uid="{CFA8515E-6F05-411B-A379-9CE005D410B2}" name="Latest Number Employed" dataDxfId="20"/>
    <tableColumn id="8" xr3:uid="{5A025D84-1183-4025-9B0C-E8B36ECE7A9A}" name="Latest Operating Profit (local m)" dataDxfId="19"/>
    <tableColumn id="22" xr3:uid="{BFC7154F-8EC4-48DD-B00A-9C1FB27FDEA6}" name="Latest Total Sales ($m)" dataDxfId="18">
      <calculatedColumnFormula>Table1[[#This Row],[Latest Total Sales (local m)]]*Table1[[#This Row],[Fx]]</calculatedColumnFormula>
    </tableColumn>
    <tableColumn id="23" xr3:uid="{022DFE62-AA54-4E2F-ADB2-B005A081E23C}" name="Total Sales % Change" dataDxfId="17">
      <calculatedColumnFormula>Table1[[#This Row],[Latest Total Sales ($m)]]/Table1[[#This Row],[Previous Total Sales ($m)]]-1</calculatedColumnFormula>
    </tableColumn>
    <tableColumn id="21" xr3:uid="{E6A4305F-833D-484B-94A8-00683399C9D8}" name="Latest Pharma Sales ($m)" dataDxfId="16">
      <calculatedColumnFormula>IF(Table1[[#This Row],[Latest Pharma Sales (local m)]]*Table1[[#This Row],[Fx]]=0,"",Table1[[#This Row],[Latest Pharma Sales (local m)]]*Table1[[#This Row],[Fx]])</calculatedColumnFormula>
    </tableColumn>
    <tableColumn id="24" xr3:uid="{1FFE0BB0-6F15-41C0-A351-7F9F738FB8DF}" name="Pharma Sales % Change">
      <calculatedColumnFormula>Table1[[#This Row],[Latest Pharma Sales ($m)]]/Table1[[#This Row],[Previous Pharma Sales ($m)]]-1</calculatedColumnFormula>
    </tableColumn>
    <tableColumn id="20" xr3:uid="{19669530-F801-4599-A16B-87B380ED2019}" name="Latest R&amp;D ($m)" dataDxfId="15">
      <calculatedColumnFormula>Table1[[#This Row],[Latest R&amp;D (local m)]]*Table1[[#This Row],[Fx]]</calculatedColumnFormula>
    </tableColumn>
    <tableColumn id="25" xr3:uid="{C7269451-5B4E-44DF-890F-FA70E3DA407B}" name="R&amp;D Spend % Change">
      <calculatedColumnFormula>Table1[[#This Row],[Latest R&amp;D ($m)]]/Table1[[#This Row],[Previous R&amp;D ($m)]]-1</calculatedColumnFormula>
    </tableColumn>
    <tableColumn id="19" xr3:uid="{5ECABA55-3A24-4FFF-B964-79120409A59F}" name="Latest Net Income ($m)" dataDxfId="14">
      <calculatedColumnFormula>Table1[[#This Row],[Latest Net Income (local m)]]*Table1[[#This Row],[Fx]]</calculatedColumnFormula>
    </tableColumn>
    <tableColumn id="26" xr3:uid="{2E0C5D6B-6DDD-45F0-B0E8-8288239FA711}" name="Net Income % Change">
      <calculatedColumnFormula>Table1[[#This Row],[Latest Net Income ($m)]]/Table1[[#This Row],[Previous Net Income ($m)]]-1</calculatedColumnFormula>
    </tableColumn>
    <tableColumn id="18" xr3:uid="{D6F9893F-0997-42EC-A37D-BAE793D778C5}" name="Latest Number Employed2" dataDxfId="13">
      <calculatedColumnFormula>Table1[[#This Row],[Latest Number Employed]]</calculatedColumnFormula>
    </tableColumn>
    <tableColumn id="17" xr3:uid="{8C1C7978-0D02-4CDA-BA24-20BF6475E0E9}" name="Latest Operating Profit ($m)" dataDxfId="12">
      <calculatedColumnFormula>Table1[[#This Row],[Latest Operating Profit (local m)]]*Table1[[#This Row],[Fx]]</calculatedColumnFormula>
    </tableColumn>
    <tableColumn id="9" xr3:uid="{B24F55B1-5BDA-4433-9C6A-79A1162B07B1}" name="Previous Total Sales ($m)" dataDxfId="11"/>
    <tableColumn id="10" xr3:uid="{5DDD9ADB-4C87-4139-9D2C-21D68D15690E}" name="Previous Pharma Sales ($m)" dataDxfId="10"/>
    <tableColumn id="11" xr3:uid="{E44286CD-C0E1-4C65-9282-99F8CF4F2373}" name="Previous R&amp;D ($m)" dataDxfId="9"/>
    <tableColumn id="12" xr3:uid="{1D5A49A3-DF52-4627-B511-CBC9D0472D67}" name="Previous Net Income ($m)" dataDxfId="8"/>
    <tableColumn id="13" xr3:uid="{AB15E13A-9CD5-4E95-BDA1-33ED9A9A85A4}" name="Previous Number Employed" dataDxfId="7"/>
    <tableColumn id="14" xr3:uid="{16EE0DCA-3792-4A1F-A50F-77A01716C4E1}" name="Previous Operating Profit ($m)" dataDxfId="6"/>
    <tableColumn id="27" xr3:uid="{98157318-034B-41A8-A2C7-CC686B874BB8}" name="Previous Total Sales (local m)" dataDxfId="5"/>
    <tableColumn id="28" xr3:uid="{04317F50-B192-48F5-B575-342D8B9ADD2D}" name="Previous Pharma Sales (local m)" dataDxfId="4"/>
    <tableColumn id="29" xr3:uid="{DDB4B541-6A92-4647-9EF3-18FC850C012C}" name="Previous R&amp;D (local m)" dataDxfId="3"/>
    <tableColumn id="30" xr3:uid="{9A213753-2827-49BB-847F-AC945748572C}" name="Previous Net Income (local m)" dataDxfId="2"/>
    <tableColumn id="32" xr3:uid="{326FB210-B128-45CB-B33B-0903A5CE9DBB}" name="Previous Operating Profit (local m)" dataDxfId="1"/>
    <tableColumn id="31" xr3:uid="{DDF71934-2826-46B0-871C-2712EC1D3512}" name="세로 막대형1"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2-10-21T13:47:12.83" personId="{DB92CE9E-8DC9-4995-92C9-0BF3EA59DCA2}" id="{006BD769-2D75-4410-A5F0-0DA66AC50FFA}">
    <text>@Haggerty, Ryan please could you confirm how currency exchange rates are calculated? Are we using the rate as it stood on 31/12/21 or smoothed over the year?</text>
    <mentions>
      <mention mentionpersonId="{BCAD4853-B13F-4812-92AD-1A04A07C39C0}" mentionId="{BB779C40-2303-4B91-88FB-23EA48749709}" startIndex="0" length="15"/>
    </mentions>
  </threadedComment>
  <threadedComment ref="D1" dT="2022-10-21T14:40:49.08" personId="{5D153AFB-B57A-46C7-868B-786DA549AC52}" id="{0E0BE9B2-CA6F-438B-B478-C9108391394A}" parentId="{006BD769-2D75-4410-A5F0-0DA66AC50FFA}">
    <text>@Malone, Eleanor these are the average rates over the entire year</text>
    <mentions>
      <mention mentionpersonId="{F9DA975E-797B-48E2-B553-2C253284066C}" mentionId="{9DF8A68A-16E9-4C15-A49F-16FAE8D31FAF}" startIndex="0" length="16"/>
    </mentions>
  </threadedComment>
  <threadedComment ref="F2" dT="2023-09-28T02:34:57.60" personId="{092AC54C-EC38-45B6-9545-06956D7BBD15}" id="{51E8868B-1AC0-4E45-8855-81E4D8DB74F9}">
    <text>NA, delisted</text>
  </threadedComment>
  <threadedComment ref="A3" dT="2023-10-05T13:26:21.72" personId="{0EF42CC6-B652-4E71-857F-4713BF989070}" id="{B56B8341-2EEB-4EED-BC9F-1C246C02E363}">
    <text>Was this consolidated in 2022??</text>
  </threadedComment>
  <threadedComment ref="A3" dT="2023-10-05T13:26:58.50" personId="{0EF42CC6-B652-4E71-857F-4713BF989070}" id="{3703BCCC-FB82-41E4-B002-603D83B5A054}" parentId="{B56B8341-2EEB-4EED-BC9F-1C246C02E363}">
    <text>Ref. Results of Kawasumi Laboratories for 2H Revenue: 10.5 billion yen Business Profit: 0.7 billion yen * Consolidation of Kawasumi Laboratories, Inc. from 3Q of FY2020</text>
  </threadedComment>
  <threadedComment ref="A7" dT="2022-10-12T11:31:57.56" personId="{DB92CE9E-8DC9-4995-92C9-0BF3EA59DCA2}" id="{1CBE01D3-DFD3-4E9B-B972-B961DB70DB4B}">
    <text>emailed today requesting 2021 and 2020 data</text>
  </threadedComment>
  <threadedComment ref="A7" dT="2022-10-21T13:47:44.03" personId="{DB92CE9E-8DC9-4995-92C9-0BF3EA59DCA2}" id="{580F60AD-BA6C-463F-8D49-14E9BD1644C7}" parentId="{1CBE01D3-DFD3-4E9B-B972-B961DB70DB4B}">
    <text>no response as of today</text>
  </threadedComment>
  <threadedComment ref="A8" dT="2022-10-12T11:32:04.37" personId="{DB92CE9E-8DC9-4995-92C9-0BF3EA59DCA2}" id="{293A6994-1477-4C3F-B1D7-BE5DC1FB9E96}">
    <text>emailed today requesting 2021 and 2020 data</text>
  </threadedComment>
  <threadedComment ref="A8" dT="2022-10-21T13:35:47.12" personId="{DB92CE9E-8DC9-4995-92C9-0BF3EA59DCA2}" id="{96BC5106-574F-4277-BE7F-0FDFEA0A24CA}" parentId="{293A6994-1477-4C3F-B1D7-BE5DC1FB9E96}">
    <text>no response received as of today</text>
  </threadedComment>
  <threadedComment ref="A9" dT="2022-10-12T11:32:14.07" personId="{DB92CE9E-8DC9-4995-92C9-0BF3EA59DCA2}" id="{F4C0E017-C7F2-4FB5-9B46-B1DC6CD273AD}">
    <text>emailed today requesting 2021 and 2020 data</text>
  </threadedComment>
  <threadedComment ref="A9" dT="2022-10-21T13:46:02.30" personId="{DB92CE9E-8DC9-4995-92C9-0BF3EA59DCA2}" id="{7BA51320-6E59-4CAD-B42C-EA47CF5B6362}" parentId="{F4C0E017-C7F2-4FB5-9B46-B1DC6CD273AD}">
    <text>no reply as of today</text>
  </threadedComment>
  <threadedComment ref="A9" dT="2022-11-04T16:34:37.98" personId="{940449FF-4A63-4EE9-862C-7AD72AD2E05C}" id="{F0751167-B823-4087-AD68-240D6FAFE0CD}" parentId="{F4C0E017-C7F2-4FB5-9B46-B1DC6CD273AD}">
    <text>Matteo Adhanom has responded saying he will check for data</text>
  </threadedComment>
  <threadedComment ref="A9" dT="2022-11-09T10:52:40.91" personId="{DB92CE9E-8DC9-4995-92C9-0BF3EA59DCA2}" id="{3CBA96E5-B2BA-43C7-BDC1-4300F395B672}" parentId="{F4C0E017-C7F2-4FB5-9B46-B1DC6CD273AD}">
    <text>still no response as of today</text>
  </threadedComment>
  <threadedComment ref="A9" dT="2023-01-03T15:58:52.09" personId="{DB92CE9E-8DC9-4995-92C9-0BF3EA59DCA2}" id="{7C0C014A-3F60-4C7B-839B-F120FEE2EA56}" parentId="{F4C0E017-C7F2-4FB5-9B46-B1DC6CD273AD}">
    <text>Matteo Adhanom contacted us on 22 Dec 22 with 2021 data. I said it was too late to update Scrip 100 as published, but we will include the figures in next year's data. Asked him to provide figures sooner in 2023.</text>
  </threadedComment>
  <threadedComment ref="A9" dT="2023-10-17T14:34:42.75" personId="{134177CD-D6CE-4B5C-9EB0-706D0A244329}" id="{F766D69D-E8BE-4733-A8EB-CB7554F8BAE5}" parentId="{F4C0E017-C7F2-4FB5-9B46-B1DC6CD273AD}">
    <text>Emailed madhanom@menarini.it to obtain 2022 data</text>
    <extLst>
      <x:ext xmlns:xltc2="http://schemas.microsoft.com/office/spreadsheetml/2020/threadedcomments2" uri="{F7C98A9C-CBB3-438F-8F68-D28B6AF4A901}">
        <xltc2:checksum>1546885991</xltc2:checksum>
        <xltc2:hyperlink startIndex="8" length="20" url="madhanom@menarini.it"/>
      </x:ext>
    </extLst>
  </threadedComment>
  <threadedComment ref="A33" dT="2021-05-27T23:28:00.86" personId="{5D153AFB-B57A-46C7-868B-786DA549AC52}" id="{271C6C7C-11CC-411D-ABD2-8E4237739840}">
    <text>Combined Mylan and Upjohn, a legacy division of Pfizer, to create Viatris in November 2020</text>
  </threadedComment>
  <threadedComment ref="A33" dT="2022-10-11T11:18:27.04" personId="{DB92CE9E-8DC9-4995-92C9-0BF3EA59DCA2}" id="{BDC1692E-07F5-4B35-B69F-B4B41E1B86F0}" parentId="{271C6C7C-11CC-411D-ABD2-8E4237739840}">
    <text>@Haggerty, RyanNeed to rename Viatris and add 2021 data</text>
    <mentions>
      <mention mentionpersonId="{BCAD4853-B13F-4812-92AD-1A04A07C39C0}" mentionId="{1AEC6FD3-A524-474E-99DA-7589EE66C5A5}" startIndex="0" length="15"/>
    </mentions>
  </threadedComment>
  <threadedComment ref="A33" dT="2022-10-27T00:11:25.30" personId="{5D153AFB-B57A-46C7-868B-786DA549AC52}" id="{A69476DB-A647-46D2-855D-FE6D314B6905}" parentId="{271C6C7C-11CC-411D-ABD2-8E4237739840}">
    <text>Done!</text>
  </threadedComment>
  <threadedComment ref="K38" dT="2022-10-21T15:00:04.10" personId="{DB92CE9E-8DC9-4995-92C9-0BF3EA59DCA2}" id="{D49DDEC0-4F27-4D4D-9716-CAC8F6FD7011}" done="1">
    <text>@Chahil, Abby just checking this figure as I see operating profit of $3,130m in 2021 according to CSL statutory accounts p75 https://investors.csl.com/site/pdf/6e04479c-a394-42d2-bd7d-7c0da00691b5/CSL-Statutory-Accounts-for-the-Full-Year-Ended-30-June-2021.pdf</text>
    <mentions>
      <mention mentionpersonId="{ACE46875-97D5-4DE5-8E7B-15FD896460F8}" mentionId="{DCB8E592-35E6-4A64-9E39-07D702FB6F26}" startIndex="0" length="13"/>
    </mentions>
  </threadedComment>
  <threadedComment ref="K38" dT="2022-10-25T14:45:30.22" personId="{65DEB819-5955-4327-9933-0FF1E33210CC}" id="{BD9B5CF3-8E2D-4850-A1DF-1BE416350B17}" parentId="{D49DDEC0-4F27-4D4D-9716-CAC8F6FD7011}">
    <text>$2400 was EBIT for just CSL Behring but I think they have consolidated profit with Seqirus starting 2021 ( will make note here to add these together moving forward) have amended to $3130mill.</text>
  </threadedComment>
  <threadedComment ref="AF38" dT="2022-10-21T15:00:04.10" personId="{DB92CE9E-8DC9-4995-92C9-0BF3EA59DCA2}" id="{ED6A2D39-321D-473F-8288-FDA8303690DF}" done="1">
    <text>@Chahil, Abby just checking this figure as I see operating profit of $3,130m in 2021 according to CSL statutory accounts p75 https://investors.csl.com/site/pdf/6e04479c-a394-42d2-bd7d-7c0da00691b5/CSL-Statutory-Accounts-for-the-Full-Year-Ended-30-June-2021.pdf</text>
    <mentions>
      <mention mentionpersonId="{ACE46875-97D5-4DE5-8E7B-15FD896460F8}" mentionId="{3AE2A2A6-7ABD-4072-B2D6-53BF1ED16CEC}" startIndex="0" length="13"/>
    </mentions>
  </threadedComment>
  <threadedComment ref="AF38" dT="2022-10-25T14:45:30.22" personId="{65DEB819-5955-4327-9933-0FF1E33210CC}" id="{A89F35AE-5DB3-4A1F-9C63-DF9AE96FFC5E}" parentId="{ED6A2D39-321D-473F-8288-FDA8303690DF}">
    <text>$2400 was EBIT for just CSL Behring but I think they have consolidated profit with Seqirus starting 2021 ( will make note here to add these together moving forward) have amended to $3130mill.</text>
  </threadedComment>
  <threadedComment ref="F39" dT="2023-09-29T02:31:42.83" personId="{6228075F-AD42-4574-9846-4887EF122C10}" id="{56F20C80-3A88-4D6C-9899-28685F93E2A0}">
    <text>1278478 (source: https://www.daiichisankyo.com/files/investors/library/quarterly_result/2022/Consolidated%20Financial%20Statements%20and%20Independent%20Auditors%20Report_31.03.2023(for%20HP).pdf p.3)</text>
    <extLst>
      <x:ext xmlns:xltc2="http://schemas.microsoft.com/office/spreadsheetml/2020/threadedcomments2" uri="{F7C98A9C-CBB3-438F-8F68-D28B6AF4A901}">
        <xltc2:checksum>4271796368</xltc2:checksum>
        <xltc2:hyperlink startIndex="17" length="178" url="https://www.daiichisankyo.com/files/investors/library/quarterly_result/2022/Consolidated%20Financial%20Statements%20and%20Independent%20Auditors%20Report_31.03.2023(for%20HP).pdf"/>
      </x:ext>
    </extLst>
  </threadedComment>
  <threadedComment ref="G39" dT="2023-09-29T02:35:14.82" personId="{6228075F-AD42-4574-9846-4887EF122C10}" id="{34E61F09-6A15-4383-8062-0F20773942AF}">
    <text xml:space="preserve">1205939 (source: https://www.daiichisankyo.com/files/investors/library/quarterly_result/2022/Consolidated%20Financial%20Statements%20and%20Independent%20Auditors%20Report_31.03.2023(for%20HP).pdf  p.20) </text>
    <extLst>
      <x:ext xmlns:xltc2="http://schemas.microsoft.com/office/spreadsheetml/2020/threadedcomments2" uri="{F7C98A9C-CBB3-438F-8F68-D28B6AF4A901}">
        <xltc2:checksum>4046882804</xltc2:checksum>
        <xltc2:hyperlink startIndex="17" length="178" url="https://www.daiichisankyo.com/files/investors/library/quarterly_result/2022/Consolidated%20Financial%20Statements%20and%20Independent%20Auditors%20Report_31.03.2023(for%20HP).pdf"/>
      </x:ext>
    </extLst>
  </threadedComment>
  <threadedComment ref="H39" dT="2023-09-29T02:39:34.42" personId="{6228075F-AD42-4574-9846-4887EF122C10}" id="{326BA31E-5281-40DC-A6CD-406C252850DF}">
    <text>341570 (source: https://www.daiichisankyo.com/files/investors/library/quarterly_result/2022/Consolidated%20Financial%20Statements%20and%20Independent%20Auditors%20Report_31.03.2023(for%20HP).pdf p.3)</text>
    <extLst>
      <x:ext xmlns:xltc2="http://schemas.microsoft.com/office/spreadsheetml/2020/threadedcomments2" uri="{F7C98A9C-CBB3-438F-8F68-D28B6AF4A901}">
        <xltc2:checksum>593853516</xltc2:checksum>
        <xltc2:hyperlink startIndex="16" length="178" url="https://www.daiichisankyo.com/files/investors/library/quarterly_result/2022/Consolidated%20Financial%20Statements%20and%20Independent%20Auditors%20Report_31.03.2023(for%20HP).pdf"/>
      </x:ext>
    </extLst>
  </threadedComment>
  <threadedComment ref="I39" dT="2023-09-29T02:41:57.25" personId="{6228075F-AD42-4574-9846-4887EF122C10}" id="{A66A90E9-F4D5-48AF-A92E-9E8B3A660188}">
    <text>126854 (source: https://www.daiichisankyo.com/files/investors/library/quarterly_result/2022/Consolidated%20Financial%20Statements%20and%20Independent%20Auditors%20Report_31.03.2023(for%20HP).pdf p.3)</text>
    <extLst>
      <x:ext xmlns:xltc2="http://schemas.microsoft.com/office/spreadsheetml/2020/threadedcomments2" uri="{F7C98A9C-CBB3-438F-8F68-D28B6AF4A901}">
        <xltc2:checksum>1415949006</xltc2:checksum>
        <xltc2:hyperlink startIndex="16" length="178" url="https://www.daiichisankyo.com/files/investors/library/quarterly_result/2022/Consolidated%20Financial%20Statements%20and%20Independent%20Auditors%20Report_31.03.2023(for%20HP).pdf"/>
      </x:ext>
    </extLst>
  </threadedComment>
  <threadedComment ref="K39" dT="2023-09-29T02:40:26.39" personId="{6228075F-AD42-4574-9846-4887EF122C10}" id="{1AA8101C-35BF-497E-BF4E-710940D615F6}">
    <text>120580 (source: https://www.daiichisankyo.com/files/investors/library/quarterly_result/2022/Consolidated%20Financial%20Statements%20and%20Independent%20Auditors%20Report_31.03.2023(for%20HP).pdf p.3)</text>
    <extLst>
      <x:ext xmlns:xltc2="http://schemas.microsoft.com/office/spreadsheetml/2020/threadedcomments2" uri="{F7C98A9C-CBB3-438F-8F68-D28B6AF4A901}">
        <xltc2:checksum>247399429</xltc2:checksum>
        <xltc2:hyperlink startIndex="16" length="178" url="https://www.daiichisankyo.com/files/investors/library/quarterly_result/2022/Consolidated%20Financial%20Statements%20and%20Independent%20Auditors%20Report_31.03.2023(for%20HP).pdf"/>
      </x:ext>
    </extLst>
  </threadedComment>
  <threadedComment ref="J41" dT="2023-09-29T01:59:32.72" personId="{6228075F-AD42-4574-9846-4887EF122C10}" id="{BD2C2A0A-650C-43E2-8759-8C59852F6C1D}">
    <text>5,761 (as of December 31, 2022) (source: https://www.otsuka.co.jp/en/company/overview/)</text>
  </threadedComment>
  <threadedComment ref="A49" dT="2022-10-11T11:31:11.49" personId="{DB92CE9E-8DC9-4995-92C9-0BF3EA59DCA2}" id="{BE3ED72B-5891-4890-8ED3-2981414C8D28}" done="1">
    <text>need to ask the company if they can provide missing numbers (including accurate number for latest R&amp;D)</text>
  </threadedComment>
  <threadedComment ref="A49" dT="2022-10-27T17:01:45.20" personId="{9251B823-0241-4D22-977B-673B47853DB3}" id="{2B1289F1-18AD-474B-A788-41F36579D174}" parentId="{BE3ED72B-5891-4890-8ED3-2981414C8D28}">
    <text>Emailed the company but as they are a private company, no idea when or if they reply. Did find a additional note that over 20% of brand name revenue (3.306 billion Euros) was invested in R&amp;D but nothing accurate still.</text>
  </threadedComment>
  <threadedComment ref="J53" dT="2023-09-29T03:12:53.02" personId="{6228075F-AD42-4574-9846-4887EF122C10}" id="{718533B4-4A90-4FAE-B0FC-7A4869393BB0}">
    <text>3031 (source: https://www.sumitomo-pharma.com/profile/profile/ )</text>
    <extLst>
      <x:ext xmlns:xltc2="http://schemas.microsoft.com/office/spreadsheetml/2020/threadedcomments2" uri="{F7C98A9C-CBB3-438F-8F68-D28B6AF4A901}">
        <xltc2:checksum>2692310608</xltc2:checksum>
        <xltc2:hyperlink startIndex="14" length="48" url="https://www.sumitomo-pharma.com/profile/profile/"/>
      </x:ext>
    </extLst>
  </threadedComment>
  <threadedComment ref="K53" dT="2023-09-29T03:11:38.33" personId="{6228075F-AD42-4574-9846-4887EF122C10}" id="{486B9F3A-179C-41EC-B077-6E14D34FC3CB}">
    <text>-76979 (source: https://www.sumitomo-pharma.com/ir/library/financial_results_summary/assets/pdf/cfs20230630.pdf p.1)</text>
    <extLst>
      <x:ext xmlns:xltc2="http://schemas.microsoft.com/office/spreadsheetml/2020/threadedcomments2" uri="{F7C98A9C-CBB3-438F-8F68-D28B6AF4A901}">
        <xltc2:checksum>26340419</xltc2:checksum>
        <xltc2:hyperlink startIndex="16" length="95" url="https://www.sumitomo-pharma.com/ir/library/financial_results_summary/assets/pdf/cfs20230630.pdf"/>
      </x:ext>
    </extLst>
  </threadedComment>
  <threadedComment ref="F54" dT="2023-09-29T03:22:26.31" personId="{6228075F-AD42-4574-9846-4887EF122C10}" id="{F7F8AB0D-E3D1-4FB4-BBE5-65E7D806AA14}">
    <text>4634532 (source: https://www.mcgc.com/english/ir/pdf/01585/01836.pdf p.8)</text>
    <extLst>
      <x:ext xmlns:xltc2="http://schemas.microsoft.com/office/spreadsheetml/2020/threadedcomments2" uri="{F7C98A9C-CBB3-438F-8F68-D28B6AF4A901}">
        <xltc2:checksum>412673653</xltc2:checksum>
        <xltc2:hyperlink startIndex="17" length="51" url="https://www.mcgc.com/english/ir/pdf/01585/01836.pdf"/>
      </x:ext>
    </extLst>
  </threadedComment>
  <threadedComment ref="F54" dT="2023-09-29T03:30:08.54" personId="{6228075F-AD42-4574-9846-4887EF122C10}" id="{D7A5D97C-2954-468F-92E1-AE28FB746BD1}" parentId="{F7F8AB0D-E3D1-4FB4-BBE5-65E7D806AA14}">
    <text>Mitsubishi Tanabe's financial results after fiscal year 2022 (ended on 31 March 2023) has been included in those of Mitsubishi Chemical Group. (source: https://www.mt-pharma.co.jp/e/company/financial-information/materials.html )</text>
    <extLst>
      <x:ext xmlns:xltc2="http://schemas.microsoft.com/office/spreadsheetml/2020/threadedcomments2" uri="{F7C98A9C-CBB3-438F-8F68-D28B6AF4A901}">
        <xltc2:checksum>3401629555</xltc2:checksum>
        <xltc2:hyperlink startIndex="152" length="74" url="https://www.mt-pharma.co.jp/e/company/financial-information/materials.html"/>
      </x:ext>
    </extLst>
  </threadedComment>
  <threadedComment ref="G54" dT="2023-09-29T03:21:54.25" personId="{6228075F-AD42-4574-9846-4887EF122C10}" id="{3E9A95CF-1C93-4F8D-9474-AC67FF4217F0}">
    <text>547565 (source: https://www.mcgc.com/english/ir/pdf/01585/01836.pdf p.17)</text>
    <extLst>
      <x:ext xmlns:xltc2="http://schemas.microsoft.com/office/spreadsheetml/2020/threadedcomments2" uri="{F7C98A9C-CBB3-438F-8F68-D28B6AF4A901}">
        <xltc2:checksum>1385186222</xltc2:checksum>
        <xltc2:hyperlink startIndex="16" length="51" url="https://www.mcgc.com/english/ir/pdf/01585/01836.pdf"/>
      </x:ext>
    </extLst>
  </threadedComment>
  <threadedComment ref="H54" dT="2023-09-29T03:24:59.97" personId="{6228075F-AD42-4574-9846-4887EF122C10}" id="{6228370E-7265-4A94-BE11-0307F066762A}">
    <text>149500 (source: https://www.mcgc.com/english/ir/pdf/01585/01836.pdf p.7)</text>
    <extLst>
      <x:ext xmlns:xltc2="http://schemas.microsoft.com/office/spreadsheetml/2020/threadedcomments2" uri="{F7C98A9C-CBB3-438F-8F68-D28B6AF4A901}">
        <xltc2:checksum>3887978304</xltc2:checksum>
        <xltc2:hyperlink startIndex="16" length="51" url="https://www.mcgc.com/english/ir/pdf/01585/01836.pdf"/>
      </x:ext>
    </extLst>
  </threadedComment>
  <threadedComment ref="I54" dT="2023-09-29T03:26:51.19" personId="{6228075F-AD42-4574-9846-4887EF122C10}" id="{14C2550C-75E2-4AB2-B382-B83551EFC737}">
    <text>135150 (source: https://www.mcgc.com/english/ir/pdf/01585/01836.pdf p.8)</text>
    <extLst>
      <x:ext xmlns:xltc2="http://schemas.microsoft.com/office/spreadsheetml/2020/threadedcomments2" uri="{F7C98A9C-CBB3-438F-8F68-D28B6AF4A901}">
        <xltc2:checksum>4179532108</xltc2:checksum>
        <xltc2:hyperlink startIndex="16" length="51" url="https://www.mcgc.com/english/ir/pdf/01585/01836.pdf"/>
      </x:ext>
    </extLst>
  </threadedComment>
  <threadedComment ref="J54" dT="2023-09-29T03:30:52.15" personId="{6228075F-AD42-4574-9846-4887EF122C10}" id="{B3528EDA-77DA-40B3-868B-DCF6EE18F545}">
    <text xml:space="preserve">6370 (source: https://www.mt-pharma.co.jp/e/company/outline.html) </text>
    <extLst>
      <x:ext xmlns:xltc2="http://schemas.microsoft.com/office/spreadsheetml/2020/threadedcomments2" uri="{F7C98A9C-CBB3-438F-8F68-D28B6AF4A901}">
        <xltc2:checksum>2035471195</xltc2:checksum>
        <xltc2:hyperlink startIndex="14" length="51" url="https://www.mt-pharma.co.jp/e/company/outline.html)"/>
      </x:ext>
    </extLst>
  </threadedComment>
  <threadedComment ref="K54" dT="2023-09-29T03:28:28.49" personId="{6228075F-AD42-4574-9846-4887EF122C10}" id="{5712E35E-17F8-4A37-B2A9-8F4BA61455E8}">
    <text>182718 (operating income) (source: https://www.mcgc.com/english/ir/pdf/01585/01836.pdf p.8)</text>
    <extLst>
      <x:ext xmlns:xltc2="http://schemas.microsoft.com/office/spreadsheetml/2020/threadedcomments2" uri="{F7C98A9C-CBB3-438F-8F68-D28B6AF4A901}">
        <xltc2:checksum>1443832262</xltc2:checksum>
        <xltc2:hyperlink startIndex="35" length="51" url="https://www.mcgc.com/english/ir/pdf/01585/01836.pdf"/>
      </x:ext>
    </extLst>
  </threadedComment>
  <threadedComment ref="G57" dT="2023-07-26T17:52:57.49" personId="{62E38444-96FA-4C20-A4E9-4B793DD7B3CF}" id="{9B2B2744-5593-4992-8099-866F24C8F08B}">
    <text>Combined finished drugs with antibiotics segement revenue</text>
  </threadedComment>
  <threadedComment ref="H58" dT="2023-07-25T15:18:16.23" personId="{62E38444-96FA-4C20-A4E9-4B793DD7B3CF}" id="{468E5A91-1AD3-4C7E-9B29-62A1F30C1C16}">
    <text>R&amp;D expenditures found on slide 36 of year end presentation slides</text>
  </threadedComment>
  <threadedComment ref="J58" dT="2023-09-22T06:04:22.52" personId="{6228075F-AD42-4574-9846-4887EF122C10}" id="{FAFCF727-802E-4825-B8EB-F20135B64EF9}">
    <text>48897 as the whole group (source: https://www.asahi-kasei.com/company/profile/ )</text>
    <extLst>
      <x:ext xmlns:xltc2="http://schemas.microsoft.com/office/spreadsheetml/2020/threadedcomments2" uri="{F7C98A9C-CBB3-438F-8F68-D28B6AF4A901}">
        <xltc2:checksum>3618838486</xltc2:checksum>
        <xltc2:hyperlink startIndex="34" length="44" url="https://www.asahi-kasei.com/company/profile/"/>
      </x:ext>
    </extLst>
  </threadedComment>
  <threadedComment ref="AD58" dT="2022-10-11T09:59:14.23" personId="{5B8A8467-49BF-41E0-B534-80C95EF62E3A}" id="{A2002D4D-5556-4F26-993A-ABBE70834CF3}">
    <text>source: p36 of FY2021 financial results presentation (link below)
https://www.asahi-kasei.com/ir/library/financial_briefing/pdf/2203supplement.pdf</text>
  </threadedComment>
  <threadedComment ref="H63" dT="2023-09-28T04:21:53.67" personId="{092AC54C-EC38-45B6-9545-06956D7BBD15}" id="{D6D629CB-8F74-4E17-9B49-B990221C998B}">
    <text>6,345.56131378</text>
  </threadedComment>
  <threadedComment ref="L68" dT="2023-09-28T04:26:22.45" personId="{092AC54C-EC38-45B6-9545-06956D7BBD15}" id="{98547B31-AB4B-4768-B0E4-371C2DE437C1}">
    <text>2815</text>
  </threadedComment>
  <threadedComment ref="A87" dT="2023-09-29T03:14:44.89" personId="{6228075F-AD42-4574-9846-4887EF122C10}" id="{EFE19A00-76B1-4BC9-9DF9-145EFA805C8E}">
    <text>Kyowa Kirin changed its company name from Kyowa Hakko Kirin to Kyowa Kirin in 2018. (source: https://www.kyowakirin.com/media_center/news_releases/2018/pdf/e20180731_02.pdf )</text>
    <extLst>
      <x:ext xmlns:xltc2="http://schemas.microsoft.com/office/spreadsheetml/2020/threadedcomments2" uri="{F7C98A9C-CBB3-438F-8F68-D28B6AF4A901}">
        <xltc2:checksum>2991777207</xltc2:checksum>
        <xltc2:hyperlink startIndex="93" length="79" url="https://www.kyowakirin.com/media_center/news_releases/2018/pdf/e20180731_02.pdf"/>
      </x:ext>
    </extLst>
  </threadedComment>
  <threadedComment ref="F90" dT="2023-09-28T05:08:15.00" personId="{092AC54C-EC38-45B6-9545-06956D7BBD15}" id="{4EF1F00B-03D7-4D73-BBA8-5B79CD38EB16}">
    <text>12523.69014329</text>
  </threadedComment>
  <threadedComment ref="G90" dT="2023-09-28T05:09:00.28" personId="{092AC54C-EC38-45B6-9545-06956D7BBD15}" id="{D5FB7BAB-EE80-4117-AAF9-EEF1D61CE879}">
    <text>11800.15502829 excluding revenue from diagnostic reagent and equipment products</text>
  </threadedComment>
  <threadedComment ref="H90" dT="2023-09-28T04:54:34.51" personId="{092AC54C-EC38-45B6-9545-06956D7BBD15}" id="{BEA71829-DAED-4068-9D3A-AEF0611E4BDC}">
    <text>1401.27179695</text>
  </threadedComment>
  <threadedComment ref="I90" dT="2023-09-28T05:13:11.93" personId="{092AC54C-EC38-45B6-9545-06956D7BBD15}" id="{98CD9E18-75F4-4DB2-94FC-100EBA80648A}">
    <text>1909.39166</text>
  </threadedComment>
  <threadedComment ref="J90" dT="2023-09-28T05:14:45.45" personId="{092AC54C-EC38-45B6-9545-06956D7BBD15}" id="{815F2226-2001-4CFB-999C-8EE20603AA9A}">
    <text>9005</text>
  </threadedComment>
  <threadedComment ref="K90" dT="2023-09-28T05:15:00.87" personId="{092AC54C-EC38-45B6-9545-06956D7BBD15}" id="{3485F362-775D-439B-8B01-0C82A4986C6E}">
    <text>12629.57905</text>
  </threadedComment>
  <threadedComment ref="J91" dT="2023-09-28T05:25:07.67" personId="{092AC54C-EC38-45B6-9545-06956D7BBD15}" id="{658A3D63-B532-4AC6-A68B-2B8B2BCEBBA1}">
    <text>15074</text>
  </threadedComment>
  <threadedComment ref="H98" dT="2023-09-29T05:55:55.41" personId="{6228075F-AD42-4574-9846-4887EF122C10}" id="{A12781DF-360D-4C38-AAD9-86EB82BD1003}">
    <text>20743 (source: https://global.topcon.com/invest/finance/factsheet/ "R&amp;D expenditures")</text>
    <extLst>
      <x:ext xmlns:xltc2="http://schemas.microsoft.com/office/spreadsheetml/2020/threadedcomments2" uri="{F7C98A9C-CBB3-438F-8F68-D28B6AF4A901}">
        <xltc2:checksum>2697889957</xltc2:checksum>
        <xltc2:hyperlink startIndex="15" length="51" url="https://global.topcon.com/invest/finance/factsheet/"/>
      </x:ext>
    </extLst>
  </threadedComment>
  <threadedComment ref="J98" dT="2023-09-29T05:57:14.67" personId="{6228075F-AD42-4574-9846-4887EF122C10}" id="{D997A99A-2295-4A9F-868F-C578A8AD973E}">
    <text>5543 (source: https://global.topcon.com/about/overview/ )</text>
    <extLst>
      <x:ext xmlns:xltc2="http://schemas.microsoft.com/office/spreadsheetml/2020/threadedcomments2" uri="{F7C98A9C-CBB3-438F-8F68-D28B6AF4A901}">
        <xltc2:checksum>1928939771</xltc2:checksum>
        <xltc2:hyperlink startIndex="14" length="41" url="https://global.topcon.com/about/overview/"/>
      </x:ext>
    </extLst>
  </threadedComment>
  <threadedComment ref="K98" dT="2023-09-29T05:51:40.77" personId="{6228075F-AD42-4574-9846-4887EF122C10}" id="{FC3482FB-59D3-48CD-9A15-D487CE368328}">
    <text>19537 (source: https://global.topcon.com/invest/wp-content/uploads/library/financial/2022/br202303_e.pdf p.3)</text>
    <extLst>
      <x:ext xmlns:xltc2="http://schemas.microsoft.com/office/spreadsheetml/2020/threadedcomments2" uri="{F7C98A9C-CBB3-438F-8F68-D28B6AF4A901}">
        <xltc2:checksum>3527353641</xltc2:checksum>
        <xltc2:hyperlink startIndex="15" length="89" url="https://global.topcon.com/invest/wp-content/uploads/library/financial/2022/br202303_e.pdf"/>
      </x:ext>
    </extLst>
  </threadedComment>
  <threadedComment ref="H100" dT="2023-09-29T05:33:16.32" personId="{6228075F-AD42-4574-9846-4887EF122C10}" id="{5150CEEB-D127-4003-B523-E8225B20E737}">
    <text>12421 (source: https://www.towayakuhin.co.jp/english/ir/pdf/slide67d.pdf p.12)</text>
    <extLst>
      <x:ext xmlns:xltc2="http://schemas.microsoft.com/office/spreadsheetml/2020/threadedcomments2" uri="{F7C98A9C-CBB3-438F-8F68-D28B6AF4A901}">
        <xltc2:checksum>383977011</xltc2:checksum>
        <xltc2:hyperlink startIndex="15" length="57" url="https://www.towayakuhin.co.jp/english/ir/pdf/slide67d.pdf"/>
      </x:ext>
    </extLst>
  </threadedComment>
  <threadedComment ref="J100" dT="2023-09-29T05:35:59.18" personId="{6228075F-AD42-4574-9846-4887EF122C10}" id="{9D81FC62-EAA7-4B82-8415-EB11023EAC20}">
    <text>3578 (source: https://www.towayakuhin.co.jp/english/company/about.html )</text>
    <extLst>
      <x:ext xmlns:xltc2="http://schemas.microsoft.com/office/spreadsheetml/2020/threadedcomments2" uri="{F7C98A9C-CBB3-438F-8F68-D28B6AF4A901}">
        <xltc2:checksum>202252869</xltc2:checksum>
        <xltc2:hyperlink startIndex="14" length="56" url="https://www.towayakuhin.co.jp/english/company/about.html"/>
      </x:ext>
    </extLst>
  </threadedComment>
  <threadedComment ref="K100" dT="2023-09-29T05:35:17.12" personId="{6228075F-AD42-4574-9846-4887EF122C10}" id="{513A068E-6F8F-4A15-8519-012C94581579}">
    <text>5514 (source: https://www.towayakuhin.co.jp/english/ir/pdf/result67d.pdf p.5)</text>
    <extLst>
      <x:ext xmlns:xltc2="http://schemas.microsoft.com/office/spreadsheetml/2020/threadedcomments2" uri="{F7C98A9C-CBB3-438F-8F68-D28B6AF4A901}">
        <xltc2:checksum>971083509</xltc2:checksum>
        <xltc2:hyperlink startIndex="14" length="58" url="https://www.towayakuhin.co.jp/english/ir/pdf/result67d.pdf"/>
      </x:ext>
    </extLst>
  </threadedComment>
  <threadedComment ref="G102" dT="2023-09-29T02:20:35.52" personId="{6228075F-AD42-4574-9846-4887EF122C10}" id="{47A800CE-13F8-465D-A31D-4BB652321432}">
    <text xml:space="preserve">197280 (source: https://www.meiji.com/pdf/investor/library/databook-databook_2022.pdf p.11) </text>
    <extLst>
      <x:ext xmlns:xltc2="http://schemas.microsoft.com/office/spreadsheetml/2020/threadedcomments2" uri="{F7C98A9C-CBB3-438F-8F68-D28B6AF4A901}">
        <xltc2:checksum>1714975570</xltc2:checksum>
        <xltc2:hyperlink startIndex="16" length="69" url="https://www.meiji.com/pdf/investor/library/databook-databook_2022.pdf"/>
      </x:ext>
    </extLst>
  </threadedComment>
  <threadedComment ref="H102" dT="2023-09-29T02:17:55.98" personId="{6228075F-AD42-4574-9846-4887EF122C10}" id="{03874A9F-D75B-4C9D-BE35-BE1D9BDC852D}">
    <text>16386 (source: https://www.meiji.com/pdf/investor/library/databook-databook_2022.pdf p.6)</text>
    <extLst>
      <x:ext xmlns:xltc2="http://schemas.microsoft.com/office/spreadsheetml/2020/threadedcomments2" uri="{F7C98A9C-CBB3-438F-8F68-D28B6AF4A901}">
        <xltc2:checksum>2494175568</xltc2:checksum>
        <xltc2:hyperlink startIndex="15" length="69" url="https://www.meiji.com/pdf/investor/library/databook-databook_2022.pdf"/>
      </x:ext>
    </extLst>
  </threadedComment>
  <threadedComment ref="A104" dT="2022-10-31T14:14:13.15" personId="{DB92CE9E-8DC9-4995-92C9-0BF3EA59DCA2}" id="{7E5C07E2-7F08-4B98-82FA-607E5410B232}">
    <text>@Nghiem, Sonny please can you check currency here? Sinovac is surely not one of the top 20 pharma companies globally, and the growth rates suggest there's a decimal place wrong or the wrong currency used in local currency columns</text>
    <mentions>
      <mention mentionpersonId="{1FD5397E-0916-4B2D-9B73-01FF97F16FBC}" mentionId="{5F060630-EF23-4803-A3B0-DF0BDBED9F91}" startIndex="0" length="14"/>
    </mentions>
  </threadedComment>
  <threadedComment ref="A104" dT="2022-11-01T16:05:24.70" personId="{940449FF-4A63-4EE9-862C-7AD72AD2E05C}" id="{249C89DA-231D-4A21-95E6-AB4DDDEF1B1C}" parentId="{7E5C07E2-7F08-4B98-82FA-607E5410B232}">
    <text>Update: I realise this huge jump is due to the COVID vaccine sales and that it is accurate. Ignore!</text>
  </threadedComment>
  <threadedComment ref="A104" dT="2022-11-03T16:11:14.16" personId="{9251B823-0241-4D22-977B-673B47853DB3}" id="{4E01A227-14F5-4730-A6DD-0C0986083170}" parentId="{7E5C07E2-7F08-4B98-82FA-607E5410B232}">
    <text>Phew! I'm glad it was figured out!</text>
  </threadedComment>
  <threadedComment ref="F108" dT="2023-09-28T05:36:39.31" personId="{092AC54C-EC38-45B6-9545-06956D7BBD15}" id="{8BD612C9-80D0-4C73-B192-8555121E6CFD}">
    <text>9382.410</text>
  </threadedComment>
  <threadedComment ref="G108" dT="2023-09-28T05:36:52.44" personId="{092AC54C-EC38-45B6-9545-06956D7BBD15}" id="{C0E48C22-D307-4F44-8F87-8F534D34B92B}">
    <text>9382.410</text>
  </threadedComment>
  <threadedComment ref="H108" dT="2023-09-28T05:38:03.71" personId="{092AC54C-EC38-45B6-9545-06956D7BBD15}" id="{A8CC393C-ADFD-4055-973C-62F98B00BCFD}">
    <text>1693.314</text>
  </threadedComment>
  <threadedComment ref="I108" dT="2023-09-28T05:38:30.61" personId="{092AC54C-EC38-45B6-9545-06956D7BBD15}" id="{0B736641-4F2C-45F7-B8CA-AC7371744C08}">
    <text>2583.747</text>
  </threadedComment>
  <threadedComment ref="J108" dT="2023-09-28T05:32:08.93" personId="{092AC54C-EC38-45B6-9545-06956D7BBD15}" id="{E02C01E7-C3ED-4F21-B118-1482628EF3AB}">
    <text>10523</text>
  </threadedComment>
  <threadedComment ref="K108" dT="2023-09-28T05:40:21.64" personId="{092AC54C-EC38-45B6-9545-06956D7BBD15}" id="{8F769FCD-AFED-46F3-9353-6FB717C079AD}">
    <text>2948.428</text>
  </threadedComment>
  <threadedComment ref="J117" dT="2023-09-29T02:47:02.32" personId="{6228075F-AD42-4574-9846-4887EF122C10}" id="{22CB6DA9-54D4-4839-82A2-27189B38162F}">
    <text>1442 (source: https://www.teijin-pharma.co.jp/company/outline/index.html?nid=tei_ft_com )</text>
    <extLst>
      <x:ext xmlns:xltc2="http://schemas.microsoft.com/office/spreadsheetml/2020/threadedcomments2" uri="{F7C98A9C-CBB3-438F-8F68-D28B6AF4A901}">
        <xltc2:checksum>2466935006</xltc2:checksum>
        <xltc2:hyperlink startIndex="14" length="73" url="https://www.teijin-pharma.co.jp/company/outline/index.html?nid=tei_ft_com"/>
      </x:ext>
    </extLst>
  </threadedComment>
  <threadedComment ref="I125" dT="2023-09-29T05:59:20.87" personId="{6228075F-AD42-4574-9846-4887EF122C10}" id="{71004874-59CB-42DC-8487-D7DA4F2BFE34}">
    <text>11742 (source: https://global.hisamitsu/ir/pdf/presentations/2023/Q4all.pdf p.6)</text>
    <extLst>
      <x:ext xmlns:xltc2="http://schemas.microsoft.com/office/spreadsheetml/2020/threadedcomments2" uri="{F7C98A9C-CBB3-438F-8F68-D28B6AF4A901}">
        <xltc2:checksum>3294939199</xltc2:checksum>
        <xltc2:hyperlink startIndex="15" length="60" url="https://global.hisamitsu/ir/pdf/presentations/2023/Q4all.pdf"/>
      </x:ext>
    </extLst>
  </threadedComment>
  <threadedComment ref="K125" dT="2023-09-29T05:59:43.58" personId="{6228075F-AD42-4574-9846-4887EF122C10}" id="{931EEA87-07E0-49F7-AE48-D9F62445DF92}">
    <text>11599 (source: https://global.hisamitsu/ir/pdf/presentations/2023/Q4all.pdf p.8)</text>
    <extLst>
      <x:ext xmlns:xltc2="http://schemas.microsoft.com/office/spreadsheetml/2020/threadedcomments2" uri="{F7C98A9C-CBB3-438F-8F68-D28B6AF4A901}">
        <xltc2:checksum>230199621</xltc2:checksum>
        <xltc2:hyperlink startIndex="15" length="60" url="https://global.hisamitsu/ir/pdf/presentations/2023/Q4all.pdf"/>
      </x:ext>
    </extLst>
  </threadedComment>
  <threadedComment ref="J128" dT="2023-09-29T05:48:10.00" personId="{6228075F-AD42-4574-9846-4887EF122C10}" id="{5B370499-40D7-4AC5-88C8-E7CF318A35E0}">
    <text>2186 (source: https://www.nippon-shinyaku.co.jp/english/company_profile/profile/ )</text>
    <extLst>
      <x:ext xmlns:xltc2="http://schemas.microsoft.com/office/spreadsheetml/2020/threadedcomments2" uri="{F7C98A9C-CBB3-438F-8F68-D28B6AF4A901}">
        <xltc2:checksum>215966537</xltc2:checksum>
        <xltc2:hyperlink startIndex="14" length="66" url="https://www.nippon-shinyaku.co.jp/english/company_profile/profile/"/>
      </x:ext>
    </extLst>
  </threadedComment>
  <threadedComment ref="J134" dT="2023-09-29T06:05:43.55" personId="{6228075F-AD42-4574-9846-4887EF122C10}" id="{DB4AEB8E-F53B-4F10-916C-6F7C590DE166}">
    <text>1441 (source: https://www.kyorin-pharm.co.jp/newcareer/recruit/company/about.html "従業員数"</text>
    <extLst>
      <x:ext xmlns:xltc2="http://schemas.microsoft.com/office/spreadsheetml/2020/threadedcomments2" uri="{F7C98A9C-CBB3-438F-8F68-D28B6AF4A901}">
        <xltc2:checksum>1465870640</xltc2:checksum>
        <xltc2:hyperlink startIndex="14" length="67" url="https://www.kyorin-pharm.co.jp/newcareer/recruit/company/about.html"/>
      </x:ext>
    </extLst>
  </threadedComment>
  <threadedComment ref="K134" dT="2023-09-29T06:03:32.55" personId="{6228075F-AD42-4574-9846-4887EF122C10}" id="{274FBBE1-F88F-4FE0-9B00-498FA1C4CEFD}">
    <text>5123 (source: https://www.kyorin-pharm.co.jp/docs/en/ir/pdf/20230511_sup.pdf p.2)</text>
    <extLst>
      <x:ext xmlns:xltc2="http://schemas.microsoft.com/office/spreadsheetml/2020/threadedcomments2" uri="{F7C98A9C-CBB3-438F-8F68-D28B6AF4A901}">
        <xltc2:checksum>1946069611</xltc2:checksum>
        <xltc2:hyperlink startIndex="14" length="62" url="https://www.kyorin-pharm.co.jp/docs/en/ir/pdf/20230511_sup.pdf"/>
      </x:ext>
    </extLst>
  </threadedComment>
  <threadedComment ref="K141" dT="2023-09-29T06:07:46.56" personId="{6228075F-AD42-4574-9846-4887EF122C10}" id="{34B40E09-6B58-4816-8EF1-659AE6A4692A}">
    <text>8507 (source: https://www.mochida.co.jp/english/news/docs/2023/230515.pdf p.3)</text>
    <extLst>
      <x:ext xmlns:xltc2="http://schemas.microsoft.com/office/spreadsheetml/2020/threadedcomments2" uri="{F7C98A9C-CBB3-438F-8F68-D28B6AF4A901}">
        <xltc2:checksum>626843271</xltc2:checksum>
        <xltc2:hyperlink startIndex="14" length="59" url="https://www.mochida.co.jp/english/news/docs/2023/230515.pdf"/>
      </x:ext>
    </extLst>
  </threadedComment>
  <threadedComment ref="H145" dT="2023-09-29T04:56:51.61" personId="{6228075F-AD42-4574-9846-4887EF122C10}" id="{CA4C4B72-B6D0-4DFF-8F31-87233D7029CE}">
    <text>102392 (source: https://www.shionogi.com/content/dam/shionogi/global/investors/ir-library/presentation/2022/4q/E_FY2022.4Q%20Financial%20Results.pdf p.7)</text>
    <extLst>
      <x:ext xmlns:xltc2="http://schemas.microsoft.com/office/spreadsheetml/2020/threadedcomments2" uri="{F7C98A9C-CBB3-438F-8F68-D28B6AF4A901}">
        <xltc2:checksum>3133225491</xltc2:checksum>
        <xltc2:hyperlink startIndex="16" length="132" url="https://www.shionogi.com/content/dam/shionogi/global/investors/ir-library/presentation/2022/4q/E_FY2022.4Q%20Financial%20Results.pdf"/>
      </x:ext>
    </extLst>
  </threadedComment>
  <threadedComment ref="I154" dT="2023-09-22T06:13:04.83" personId="{6228075F-AD42-4574-9846-4887EF122C10}" id="{C40AACCD-06A0-4A1D-9ACA-865BD3E26224}">
    <text xml:space="preserve">Operating profit JPY11100m for pharmaceutical business (source: chrome-extension://efaidnbmnnnibpcajpcglclefindmkaj/https://www.jti.com/sites/default/files/press-releases/documents/2023/jt-group-2022-financial-results-2023-forecast.pdf p. 22) </text>
    <extLst>
      <x:ext xmlns:xltc2="http://schemas.microsoft.com/office/spreadsheetml/2020/threadedcomments2" uri="{F7C98A9C-CBB3-438F-8F68-D28B6AF4A901}">
        <xltc2:checksum>718628889</xltc2:checksum>
        <xltc2:hyperlink startIndex="116" length="119" url="https://www.jti.com/sites/default/files/press-releases/documents/2023/jt-group-2022-financial-results-2023-forecast.pdf"/>
      </x:ext>
    </extLst>
  </threadedComment>
  <threadedComment ref="J154" dT="2023-09-22T06:17:05.50" personId="{6228075F-AD42-4574-9846-4887EF122C10}" id="{3186BD74-9ECC-41C4-93F4-46E147D8B3E2}">
    <text>52640 (source: https://www.jt.com/about/outline/index.html )</text>
    <extLst>
      <x:ext xmlns:xltc2="http://schemas.microsoft.com/office/spreadsheetml/2020/threadedcomments2" uri="{F7C98A9C-CBB3-438F-8F68-D28B6AF4A901}">
        <xltc2:checksum>286382032</xltc2:checksum>
        <xltc2:hyperlink startIndex="15" length="43" url="https://www.jt.com/about/outline/index.html"/>
      </x:ext>
    </extLst>
  </threadedComment>
  <threadedComment ref="J157" dT="2023-09-29T06:17:58.63" personId="{6228075F-AD42-4574-9846-4887EF122C10}" id="{0A9EA975-758B-4827-B1AE-54CE98CA73CA}">
    <text>1793 (source: https://www.takara-bio.com/overview/outline.htm )</text>
    <extLst>
      <x:ext xmlns:xltc2="http://schemas.microsoft.com/office/spreadsheetml/2020/threadedcomments2" uri="{F7C98A9C-CBB3-438F-8F68-D28B6AF4A901}">
        <xltc2:checksum>2406391630</xltc2:checksum>
        <xltc2:hyperlink startIndex="14" length="47" url="https://www.takara-bio.com/overview/outline.htm"/>
      </x:ext>
    </extLst>
  </threadedComment>
  <threadedComment ref="H164" dT="2022-10-18T12:05:41.44" personId="{C4283130-837F-4B1B-946C-658A0B223A5B}" id="{C87BD03B-35D2-4942-9E22-9DB37A02330D}">
    <text>Adcock Ingram is a pharma manufacturing firm so couldn't find details on R&amp;D spend</text>
  </threadedComment>
  <threadedComment ref="AD164" dT="2022-10-18T12:05:41.44" personId="{C4283130-837F-4B1B-946C-658A0B223A5B}" id="{25D9096C-BFC5-4C34-B1CB-236F91ED63B8}">
    <text>Adcock Ingram is a pharma manufacturing firm so couldn't find details on R&amp;D spend</text>
  </threadedComment>
  <threadedComment ref="F165" dT="2023-09-29T06:10:55.03" personId="{6228075F-AD42-4574-9846-4887EF122C10}" id="{2400C394-1888-4638-AD25-8A05E84E4722}">
    <text>72984 (source: https://ssl4.eir-parts.net/doc/4521/ir_material_for_fiscal_ym3/135915/00.pdf p.6)</text>
    <extLst>
      <x:ext xmlns:xltc2="http://schemas.microsoft.com/office/spreadsheetml/2020/threadedcomments2" uri="{F7C98A9C-CBB3-438F-8F68-D28B6AF4A901}">
        <xltc2:checksum>1564453915</xltc2:checksum>
        <xltc2:hyperlink startIndex="15" length="76" url="https://ssl4.eir-parts.net/doc/4521/ir_material_for_fiscal_ym3/135915/00.pdf"/>
      </x:ext>
    </extLst>
  </threadedComment>
  <threadedComment ref="G165" dT="2023-09-29T06:11:05.84" personId="{6228075F-AD42-4574-9846-4887EF122C10}" id="{4A55EB3E-9CD2-46AA-A5C6-FDF543FF3F24}">
    <text>72984 (source: https://ssl4.eir-parts.net/doc/4521/ir_material_for_fiscal_ym3/135915/00.pdf p.6)</text>
    <extLst>
      <x:ext xmlns:xltc2="http://schemas.microsoft.com/office/spreadsheetml/2020/threadedcomments2" uri="{F7C98A9C-CBB3-438F-8F68-D28B6AF4A901}">
        <xltc2:checksum>1564453915</xltc2:checksum>
        <xltc2:hyperlink startIndex="15" length="76" url="https://ssl4.eir-parts.net/doc/4521/ir_material_for_fiscal_ym3/135915/00.pdf"/>
      </x:ext>
    </extLst>
  </threadedComment>
  <threadedComment ref="K165" dT="2023-09-29T06:11:45.45" personId="{6228075F-AD42-4574-9846-4887EF122C10}" id="{93F28486-9B1A-4125-8B94-6A6737F59789}">
    <text>7998 (source: https://ssl4.eir-parts.net/doc/4521/ir_material_for_fiscal_ym3/135915/00.pdf p.6)</text>
    <extLst>
      <x:ext xmlns:xltc2="http://schemas.microsoft.com/office/spreadsheetml/2020/threadedcomments2" uri="{F7C98A9C-CBB3-438F-8F68-D28B6AF4A901}">
        <xltc2:checksum>2541789357</xltc2:checksum>
        <xltc2:hyperlink startIndex="14" length="76" url="https://ssl4.eir-parts.net/doc/4521/ir_material_for_fiscal_ym3/135915/00.pdf"/>
      </x:ext>
    </extLst>
  </threadedComment>
  <threadedComment ref="I170" dT="2023-09-29T06:27:13.34" personId="{6228075F-AD42-4574-9846-4887EF122C10}" id="{082340EE-642A-4401-A7D9-553EFBDF796A}">
    <text>6195 (source: https://www.zeria.co.jp/english/ir/selected/ )</text>
    <extLst>
      <x:ext xmlns:xltc2="http://schemas.microsoft.com/office/spreadsheetml/2020/threadedcomments2" uri="{F7C98A9C-CBB3-438F-8F68-D28B6AF4A901}">
        <xltc2:checksum>715636773</xltc2:checksum>
        <xltc2:hyperlink startIndex="14" length="44" url="https://www.zeria.co.jp/english/ir/selected/"/>
      </x:ext>
    </extLst>
  </threadedComment>
  <threadedComment ref="F172" dT="2023-09-29T06:21:29.59" personId="{6228075F-AD42-4574-9846-4887EF122C10}" id="{F6B9F366-6C22-49A6-ACF2-6F7977998644}">
    <text>67493 (source: https://www.kissei.co.jp/e_contents/relation/financial_summary/uploaded/Supplementary%20Explanatory%20Materials%20on%20Financial%20Results%20for%20the%20Fiscal%20Year%20Ended%20March%2031%202023.pdf p.2)</text>
    <extLst>
      <x:ext xmlns:xltc2="http://schemas.microsoft.com/office/spreadsheetml/2020/threadedcomments2" uri="{F7C98A9C-CBB3-438F-8F68-D28B6AF4A901}">
        <xltc2:checksum>1112663215</xltc2:checksum>
        <xltc2:hyperlink startIndex="15" length="198" url="https://www.kissei.co.jp/e_contents/relation/financial_summary/uploaded/Supplementary%20Explanatory%20Materials%20on%20Financial%20Results%20for%20the%20Fiscal%20Year%20Ended%20March%2031%202023.pdf"/>
      </x:ext>
    </extLst>
  </threadedComment>
  <threadedComment ref="G172" dT="2023-09-29T06:22:28.53" personId="{6228075F-AD42-4574-9846-4887EF122C10}" id="{D27ACB87-1A8F-4B10-866A-D08FBA957167}">
    <text>47077 (source: https://www.kissei.co.jp/e_contents/relation/financial_summary/uploaded/Supplementary%20Explanatory%20Materials%20on%20Financial%20Results%20for%20the%20Fiscal%20Year%20Ended%20March%2031%202023.pdf p.2)</text>
    <extLst>
      <x:ext xmlns:xltc2="http://schemas.microsoft.com/office/spreadsheetml/2020/threadedcomments2" uri="{F7C98A9C-CBB3-438F-8F68-D28B6AF4A901}">
        <xltc2:checksum>3382775777</xltc2:checksum>
        <xltc2:hyperlink startIndex="15" length="198" url="https://www.kissei.co.jp/e_contents/relation/financial_summary/uploaded/Supplementary%20Explanatory%20Materials%20on%20Financial%20Results%20for%20the%20Fiscal%20Year%20Ended%20March%2031%202023.pdf"/>
      </x:ext>
    </extLst>
  </threadedComment>
  <threadedComment ref="H172" dT="2023-09-29T06:24:28.97" personId="{6228075F-AD42-4574-9846-4887EF122C10}" id="{CD649758-4409-42C0-88D6-74B722D53364}">
    <text>10391 (source: https://www.kissei.co.jp/e_contents/relation/financial_summary/uploaded/Supplementary%20Explanatory%20Materials%20on%20Financial%20Results%20for%20the%20Fiscal%20Year%20Ended%20March%2031%202023.pdf p.2)</text>
    <extLst>
      <x:ext xmlns:xltc2="http://schemas.microsoft.com/office/spreadsheetml/2020/threadedcomments2" uri="{F7C98A9C-CBB3-438F-8F68-D28B6AF4A901}">
        <xltc2:checksum>2740444271</xltc2:checksum>
        <xltc2:hyperlink startIndex="15" length="198" url="https://www.kissei.co.jp/e_contents/relation/financial_summary/uploaded/Supplementary%20Explanatory%20Materials%20on%20Financial%20Results%20for%20the%20Fiscal%20Year%20Ended%20March%2031%202023.pdf"/>
      </x:ext>
    </extLst>
  </threadedComment>
  <threadedComment ref="I172" dT="2023-09-29T06:23:40.71" personId="{6228075F-AD42-4574-9846-4887EF122C10}" id="{DDE02ADB-0822-4531-9F4C-BF2717DCE10B}">
    <text>10528 (source: https://www.kissei.co.jp/e_contents/relation/financial_summary/uploaded/Supplementary%20Explanatory%20Materials%20on%20Financial%20Results%20for%20the%20Fiscal%20Year%20Ended%20March%2031%202023.pdf p.2)</text>
    <extLst>
      <x:ext xmlns:xltc2="http://schemas.microsoft.com/office/spreadsheetml/2020/threadedcomments2" uri="{F7C98A9C-CBB3-438F-8F68-D28B6AF4A901}">
        <xltc2:checksum>3212198434</xltc2:checksum>
        <xltc2:hyperlink startIndex="15" length="198" url="https://www.kissei.co.jp/e_contents/relation/financial_summary/uploaded/Supplementary%20Explanatory%20Materials%20on%20Financial%20Results%20for%20the%20Fiscal%20Year%20Ended%20March%2031%202023.pdf"/>
      </x:ext>
    </extLst>
  </threadedComment>
  <threadedComment ref="J172" dT="2023-09-29T06:25:00.66" personId="{6228075F-AD42-4574-9846-4887EF122C10}" id="{76D68D7F-E380-4B81-9A17-2A5A4366D188}">
    <text>1359 (source: https://www.kissei.co.jp/e_contents/about/profile/ )</text>
    <extLst>
      <x:ext xmlns:xltc2="http://schemas.microsoft.com/office/spreadsheetml/2020/threadedcomments2" uri="{F7C98A9C-CBB3-438F-8F68-D28B6AF4A901}">
        <xltc2:checksum>3728675036</xltc2:checksum>
        <xltc2:hyperlink startIndex="14" length="50" url="https://www.kissei.co.jp/e_contents/about/profile/"/>
      </x:ext>
    </extLst>
  </threadedComment>
  <threadedComment ref="K172" dT="2023-09-29T06:23:10.72" personId="{6228075F-AD42-4574-9846-4887EF122C10}" id="{F83CCF12-5D5D-4421-B551-4C200F74A315}">
    <text>-1129 (source: https://www.kissei.co.jp/e_contents/relation/financial_summary/uploaded/Supplementary%20Explanatory%20Materials%20on%20Financial%20Results%20for%20the%20Fiscal%20Year%20Ended%20March%2031%202023.pdf p.2)</text>
    <extLst>
      <x:ext xmlns:xltc2="http://schemas.microsoft.com/office/spreadsheetml/2020/threadedcomments2" uri="{F7C98A9C-CBB3-438F-8F68-D28B6AF4A901}">
        <xltc2:checksum>838538316</xltc2:checksum>
        <xltc2:hyperlink startIndex="15" length="198" url="https://www.kissei.co.jp/e_contents/relation/financial_summary/uploaded/Supplementary%20Explanatory%20Materials%20on%20Financial%20Results%20for%20the%20Fiscal%20Year%20Ended%20March%2031%202023.pdf"/>
      </x:ext>
    </extLst>
  </threadedComment>
  <threadedComment ref="J184" dT="2023-09-22T06:34:37.12" personId="{6228075F-AD42-4574-9846-4887EF122C10}" id="{2A0EBC32-EBA1-4025-99EE-F9195AF71EB6}">
    <text>48682 (source: https://www.toray.com/global/aboutus/outline.html )</text>
    <extLst>
      <x:ext xmlns:xltc2="http://schemas.microsoft.com/office/spreadsheetml/2020/threadedcomments2" uri="{F7C98A9C-CBB3-438F-8F68-D28B6AF4A901}">
        <xltc2:checksum>3120922771</xltc2:checksum>
        <xltc2:hyperlink startIndex="15" length="49" url="https://www.toray.com/global/aboutus/outline.html"/>
      </x:ext>
    </extLst>
  </threadedComment>
  <threadedComment ref="K184" dT="2023-09-22T06:36:01.89" personId="{6228075F-AD42-4574-9846-4887EF122C10}" id="{3539EAF4-CAA8-49B4-AB79-89A47E0A5BDE}">
    <text>core operating income JPY96000m (source: https://www.toray.com/global/ir/pdf/fin/fin_a108.pdf )</text>
    <extLst>
      <x:ext xmlns:xltc2="http://schemas.microsoft.com/office/spreadsheetml/2020/threadedcomments2" uri="{F7C98A9C-CBB3-438F-8F68-D28B6AF4A901}">
        <xltc2:checksum>3543890029</xltc2:checksum>
        <xltc2:hyperlink startIndex="41" length="52" url="https://www.toray.com/global/ir/pdf/fin/fin_a108.pdf"/>
      </x:ext>
    </extLst>
  </threadedComment>
  <threadedComment ref="I186" dT="2023-09-29T05:42:33.58" personId="{6228075F-AD42-4574-9846-4887EF122C10}" id="{1C3F4A18-68D8-41A9-AA82-D620DB1F3630}">
    <text>14985 (source: https://ssl4.eir-parts.net/doc/4272/ir_material_for_fiscal_ym8/136031/00.pdf p.8)</text>
    <extLst>
      <x:ext xmlns:xltc2="http://schemas.microsoft.com/office/spreadsheetml/2020/threadedcomments2" uri="{F7C98A9C-CBB3-438F-8F68-D28B6AF4A901}">
        <xltc2:checksum>352115188</xltc2:checksum>
        <xltc2:hyperlink startIndex="15" length="76" url="https://ssl4.eir-parts.net/doc/4272/ir_material_for_fiscal_ym8/136031/00.pdf"/>
      </x:ext>
    </extLst>
  </threadedComment>
  <threadedComment ref="K186" dT="2023-09-29T05:43:17.25" personId="{6228075F-AD42-4574-9846-4887EF122C10}" id="{D6883C1E-D69A-456A-B874-FA54079CC83A}">
    <text>21505 (source: https://ssl4.eir-parts.net/doc/4272/ir_material_for_fiscal_ym8/136031/00.pdf p.8)</text>
    <extLst>
      <x:ext xmlns:xltc2="http://schemas.microsoft.com/office/spreadsheetml/2020/threadedcomments2" uri="{F7C98A9C-CBB3-438F-8F68-D28B6AF4A901}">
        <xltc2:checksum>3097592185</xltc2:checksum>
        <xltc2:hyperlink startIndex="15" length="76" url="https://ssl4.eir-parts.net/doc/4272/ir_material_for_fiscal_ym8/136031/00.pdf"/>
      </x:ext>
    </extLst>
  </threadedComment>
  <threadedComment ref="F202" dT="2023-09-28T05:52:42.23" personId="{092AC54C-EC38-45B6-9545-06956D7BBD15}" id="{107EBB73-8914-4E49-A337-9B410BD04792}">
    <text>8115.80464833</text>
  </threadedComment>
  <threadedComment ref="G202" dT="2023-09-28T05:53:48.91" personId="{092AC54C-EC38-45B6-9545-06956D7BBD15}" id="{32B8FFA5-B325-4425-A1B0-AC2B04711DDE}">
    <text>2016.22047309 excluding revenue from nutrition and medicine distribution</text>
  </threadedComment>
  <threadedComment ref="H202" dT="2023-09-28T05:54:34.63" personId="{092AC54C-EC38-45B6-9545-06956D7BBD15}" id="{E2A39777-BCAC-481C-BD6A-3CF7FEFC978C}">
    <text>809.27931722</text>
  </threadedComment>
  <threadedComment ref="I202" dT="2023-09-28T05:55:17.16" personId="{092AC54C-EC38-45B6-9545-06956D7BBD15}" id="{644DB3BF-8C79-4EBF-9423-8B2CCDD5C68E}">
    <text>539.57008323</text>
  </threadedComment>
  <threadedComment ref="J202" dT="2023-09-28T06:42:50.45" personId="{092AC54C-EC38-45B6-9545-06956D7BBD15}" id="{F9C66491-CCD2-4219-99E9-06B154B730D8}">
    <text>6208</text>
  </threadedComment>
  <threadedComment ref="K202" dT="2023-09-28T05:59:23.26" personId="{092AC54C-EC38-45B6-9545-06956D7BBD15}" id="{372AC558-515E-427A-8523-54E21931300E}">
    <text>504.61595472</text>
  </threadedComment>
  <threadedComment ref="J206" dT="2023-09-29T05:12:28.32" personId="{6228075F-AD42-4574-9846-4887EF122C10}" id="{8D588CEF-7271-4CBA-9E76-A6BE6F5F3EA2}">
    <text>2811 (source https://www.taisho.co.jp/company/outline/ "従業員数"</text>
    <extLst>
      <x:ext xmlns:xltc2="http://schemas.microsoft.com/office/spreadsheetml/2020/threadedcomments2" uri="{F7C98A9C-CBB3-438F-8F68-D28B6AF4A901}">
        <xltc2:checksum>4085983799</xltc2:checksum>
        <xltc2:hyperlink startIndex="13" length="41" url="https://www.taisho.co.jp/company/outline/"/>
      </x:ext>
    </extLst>
  </threadedComment>
  <threadedComment ref="N206" dT="2022-10-31T14:23:47.24" personId="{DB92CE9E-8DC9-4995-92C9-0BF3EA59DCA2}" id="{421957BB-2B83-467F-AB7E-CF1DA638711E}" done="1">
    <text>@Chahil, Abby in 2020 pharma sales were only a proportion of total sales, but in 2021 they are the same figure. This has led to a big jump in pharma sales in 2021. Need to check how we are calculating and adjust?</text>
    <mentions>
      <mention mentionpersonId="{ACE46875-97D5-4DE5-8E7B-15FD896460F8}" mentionId="{9A255122-2FC5-4D6D-A873-64255E079CFA}" startIndex="0" length="13"/>
    </mentions>
  </threadedComment>
  <threadedComment ref="N206" dT="2022-11-01T12:28:39.45" personId="{65DEB819-5955-4327-9933-0FF1E33210CC}" id="{FB258337-9223-485E-8D11-1665968A341D}" parentId="{421957BB-2B83-467F-AB7E-CF1DA638711E}">
    <text xml:space="preserve">Amended, found on segment information report on investor site </text>
  </threadedComment>
  <threadedComment ref="N231" dT="2022-10-31T14:18:38.03" personId="{DB92CE9E-8DC9-4995-92C9-0BF3EA59DCA2}" id="{5CB695A8-F8F5-45C3-A004-7B7133946DBE}">
    <text>@Nghiem, Sonny is this definitely correct? The previous year pharma sales were much lower than total sales</text>
    <mentions>
      <mention mentionpersonId="{1FD5397E-0916-4B2D-9B73-01FF97F16FBC}" mentionId="{6639BE78-B7F2-40AB-93E4-570A29B6232A}" startIndex="0" length="14"/>
    </mentions>
  </threadedComment>
  <threadedComment ref="N231" dT="2022-11-03T16:10:21.92" personId="{9251B823-0241-4D22-977B-673B47853DB3}" id="{D28442EC-E0D8-44FC-8D63-6C5C56CE71A6}" parentId="{5CB695A8-F8F5-45C3-A004-7B7133946DBE}">
    <text>Looking at the 2020 Annual report, that 975 was their generic RX business only not including the rest of their products, and in 2021 they have divested their generic RX business which pulled in 405.1 and is listed in their 2021 annual report as discontinued operations. In my opinion the 2020 pharma sales should be the same as total sales to be more correct.</text>
  </threadedComment>
  <threadedComment ref="N231" dT="2022-11-04T16:42:38.41" personId="{DB92CE9E-8DC9-4995-92C9-0BF3EA59DCA2}" id="{241BFA8A-F481-43FA-9A74-9CDEA7DDDB0A}" parentId="{5CB695A8-F8F5-45C3-A004-7B7133946DBE}">
    <text>The other products are OTC so I suggest we retain Perrigo this year but remove it from the Scrip 100 next year</text>
  </threadedComment>
  <threadedComment ref="A237" dT="2023-10-10T07:19:11.98" personId="{092AC54C-EC38-45B6-9545-06956D7BBD15}" id="{A40269A5-96ED-4A5C-ABAE-696AAE7C9952}" done="1">
    <text>should be ShanXi C&amp;Y Pharmaceutical Group C</text>
  </threadedComment>
  <threadedComment ref="F237" dT="2023-10-10T07:20:08.55" personId="{092AC54C-EC38-45B6-9545-06956D7BBD15}" id="{989CBBF7-4300-4239-88D6-AF9A072AFDA8}" done="1">
    <text>828.99705454</text>
  </threadedComment>
  <threadedComment ref="G237" dT="2023-10-10T07:21:19.38" personId="{092AC54C-EC38-45B6-9545-06956D7BBD15}" id="{F39E1EEE-F360-4F52-A7E4-64090D0745FA}">
    <text>779.85266197</text>
  </threadedComment>
  <threadedComment ref="H237" dT="2023-10-10T07:24:47.88" personId="{092AC54C-EC38-45B6-9545-06956D7BBD15}" id="{DE7556FE-226F-4F56-8CC1-3B26939BABBA}">
    <text>54.52116529 </text>
  </threadedComment>
  <threadedComment ref="I237" dT="2023-10-10T07:22:28.50" personId="{092AC54C-EC38-45B6-9545-06956D7BBD15}" id="{48B997F6-DD67-417A-8309-268A23EE5B98}">
    <text>-118.57464428</text>
  </threadedComment>
  <threadedComment ref="J237" dT="2023-10-10T07:25:29.79" personId="{092AC54C-EC38-45B6-9545-06956D7BBD15}" id="{83F32442-5645-4616-9D39-6BB260EA227B}">
    <text>1217</text>
  </threadedComment>
  <threadedComment ref="K237" dT="2023-10-10T07:26:21.15" personId="{092AC54C-EC38-45B6-9545-06956D7BBD15}" id="{B532DA57-8441-4D8C-9D4B-E5A4FD2122A8}">
    <text>-115.09345973</text>
  </threadedComment>
  <threadedComment ref="A259" dT="2023-10-10T07:06:15.89" personId="{092AC54C-EC38-45B6-9545-06956D7BBD15}" id="{F255BC35-EFE8-4084-BEFA-AD06F637EEF1}">
    <text>acquired and renamed to New Journey Health Technology Group</text>
  </threadedComment>
  <threadedComment ref="G259" dT="2023-10-10T07:11:08.71" personId="{092AC54C-EC38-45B6-9545-06956D7BBD15}" id="{F2433281-72EB-4E5F-B93C-F07D40725413}">
    <text>483.45505229</text>
  </threadedComment>
  <threadedComment ref="H259" dT="2023-10-10T07:12:00.81" personId="{092AC54C-EC38-45B6-9545-06956D7BBD15}" id="{94E3EEE2-FCBB-47E4-B825-9EEE14399A45}">
    <text>0.23788002</text>
  </threadedComment>
  <threadedComment ref="I259" dT="2023-10-10T07:09:29.23" personId="{092AC54C-EC38-45B6-9545-06956D7BBD15}" id="{FECBB4DC-DB66-41C9-A1B8-169F27A11312}">
    <text>155.62195897</text>
  </threadedComment>
  <threadedComment ref="J259" dT="2023-10-10T07:14:30.78" personId="{092AC54C-EC38-45B6-9545-06956D7BBD15}" id="{A779FDC2-F9AC-4B72-8E29-D6ADBD4BADCB}">
    <text>7824</text>
  </threadedComment>
  <threadedComment ref="K259" dT="2023-10-10T07:16:33.38" personId="{092AC54C-EC38-45B6-9545-06956D7BBD15}" id="{49612EC9-0A0C-4540-91FE-A3E0E622D1B5}">
    <text>189.06649824</text>
  </threadedComment>
</ThreadedComments>
</file>

<file path=xl/threadedComments/threadedComment2.xml><?xml version="1.0" encoding="utf-8"?>
<ThreadedComments xmlns="http://schemas.microsoft.com/office/spreadsheetml/2018/threadedcomments" xmlns:x="http://schemas.openxmlformats.org/spreadsheetml/2006/main">
  <threadedComment ref="A28" dT="2023-09-29T03:14:44.89" personId="{6228075F-AD42-4574-9846-4887EF122C10}" id="{CEB1ACC0-A87C-417C-B444-AFD6B70D4FE1}">
    <text>Kyowa Kirin changed its company name from Kyowa Hakko Kirin to Kyowa Kirin in 2018. (source: https://www.kyowakirin.com/media_center/news_releases/2018/pdf/e20180731_02.pdf )</text>
    <extLst>
      <x:ext xmlns:xltc2="http://schemas.microsoft.com/office/spreadsheetml/2020/threadedcomments2" uri="{F7C98A9C-CBB3-438F-8F68-D28B6AF4A901}">
        <xltc2:checksum>2991777207</xltc2:checksum>
        <xltc2:hyperlink startIndex="93" length="79" url="https://www.kyowakirin.com/media_center/news_releases/2018/pdf/e20180731_02.pdf"/>
      </x:ext>
    </extLst>
  </threadedComment>
  <threadedComment ref="A37" dT="2022-10-31T14:14:13.15" personId="{DB92CE9E-8DC9-4995-92C9-0BF3EA59DCA2}" id="{64401A3B-9D1D-447D-A2E0-91CB5C2C348D}">
    <text>@Nghiem, Sonny please can you check currency here? Sinovac is surely not one of the top 20 pharma companies globally, and the growth rates suggest there's a decimal place wrong or the wrong currency used in local currency columns</text>
    <mentions>
      <mention mentionpersonId="{1FD5397E-0916-4B2D-9B73-01FF97F16FBC}" mentionId="{23F5A09E-5C5A-4A62-AED6-A42DE25EC9CF}" startIndex="0" length="14"/>
    </mentions>
  </threadedComment>
  <threadedComment ref="A37" dT="2022-11-01T16:05:24.70" personId="{940449FF-4A63-4EE9-862C-7AD72AD2E05C}" id="{C684238D-324F-4C5A-BC0D-44AE30F63396}" parentId="{64401A3B-9D1D-447D-A2E0-91CB5C2C348D}">
    <text>Update: I realise this huge jump is due to the COVID vaccine sales and that it is accurate. Ignore!</text>
  </threadedComment>
  <threadedComment ref="A37" dT="2022-11-03T16:11:14.16" personId="{9251B823-0241-4D22-977B-673B47853DB3}" id="{6CE81E71-7123-4CD6-A5F0-90C78D74E564}" parentId="{64401A3B-9D1D-447D-A2E0-91CB5C2C348D}">
    <text>Phew! I'm glad it was figured out!</text>
  </threadedComment>
  <threadedComment ref="C114" dT="2022-10-31T14:23:47.24" personId="{DB92CE9E-8DC9-4995-92C9-0BF3EA59DCA2}" id="{DA3BE23E-1BB2-4AB8-B5D6-AAB9BB3CAFE5}" done="1">
    <text>@Chahil, Abby in 2020 pharma sales were only a proportion of total sales, but in 2021 they are the same figure. This has led to a big jump in pharma sales in 2021. Need to check how we are calculating and adjust?</text>
    <mentions>
      <mention mentionpersonId="{ACE46875-97D5-4DE5-8E7B-15FD896460F8}" mentionId="{D2AECEE1-E0A1-4C20-A687-CFD768D1C51F}" startIndex="0" length="13"/>
    </mentions>
  </threadedComment>
  <threadedComment ref="C114" dT="2022-11-01T12:28:39.45" personId="{65DEB819-5955-4327-9933-0FF1E33210CC}" id="{280DAA48-1406-4DE3-B9C4-5FB80ED9141C}" parentId="{DA3BE23E-1BB2-4AB8-B5D6-AAB9BB3CAFE5}">
    <text xml:space="preserve">Amended, found on segment information report on investor site </text>
  </threadedComment>
</ThreadedComments>
</file>

<file path=xl/threadedComments/threadedComment3.xml><?xml version="1.0" encoding="utf-8"?>
<ThreadedComments xmlns="http://schemas.microsoft.com/office/spreadsheetml/2018/threadedcomments" xmlns:x="http://schemas.openxmlformats.org/spreadsheetml/2006/main">
  <threadedComment ref="A13" dT="2022-10-31T14:14:13.15" personId="{DB92CE9E-8DC9-4995-92C9-0BF3EA59DCA2}" id="{5E5D0002-53CC-4F32-B540-92354D6EE991}">
    <text>@Nghiem, Sonny please can you check currency here? Sinovac is surely not one of the top 20 pharma companies globally, and the growth rates suggest there's a decimal place wrong or the wrong currency used in local currency columns</text>
    <mentions>
      <mention mentionpersonId="{1FD5397E-0916-4B2D-9B73-01FF97F16FBC}" mentionId="{623366B2-919C-4633-9A89-DCC260326F30}" startIndex="0" length="14"/>
    </mentions>
  </threadedComment>
  <threadedComment ref="A13" dT="2022-11-01T16:05:24.70" personId="{940449FF-4A63-4EE9-862C-7AD72AD2E05C}" id="{7955B45D-2F09-442F-BB76-C518FB1560B0}" parentId="{5E5D0002-53CC-4F32-B540-92354D6EE991}">
    <text>Update: I realise this huge jump is due to the COVID vaccine sales and that it is accurate. Ignore!</text>
  </threadedComment>
  <threadedComment ref="A13" dT="2022-11-03T16:11:14.16" personId="{9251B823-0241-4D22-977B-673B47853DB3}" id="{770911D6-9DB1-4297-B2D7-1A2310D66B03}" parentId="{5E5D0002-53CC-4F32-B540-92354D6EE991}">
    <text>Phew! I'm glad it was figured out!</text>
  </threadedComment>
</ThreadedComments>
</file>

<file path=xl/threadedComments/threadedComment4.xml><?xml version="1.0" encoding="utf-8"?>
<ThreadedComments xmlns="http://schemas.microsoft.com/office/spreadsheetml/2018/threadedcomments" xmlns:x="http://schemas.openxmlformats.org/spreadsheetml/2006/main">
  <threadedComment ref="A12" dT="2023-09-29T03:14:44.89" personId="{6228075F-AD42-4574-9846-4887EF122C10}" id="{5A6BA1BC-D1AD-4329-96D4-88BBA86D7434}">
    <text>Kyowa Kirin changed its company name from Kyowa Hakko Kirin to Kyowa Kirin in 2018. (source: https://www.kyowakirin.com/media_center/news_releases/2018/pdf/e20180731_02.pdf )</text>
    <extLst>
      <x:ext xmlns:xltc2="http://schemas.microsoft.com/office/spreadsheetml/2020/threadedcomments2" uri="{F7C98A9C-CBB3-438F-8F68-D28B6AF4A901}">
        <xltc2:checksum>2991777207</xltc2:checksum>
        <xltc2:hyperlink startIndex="93" length="79" url="https://www.kyowakirin.com/media_center/news_releases/2018/pdf/e20180731_02.pdf"/>
      </x:ext>
    </extLs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11CDE-4288-42C5-BB45-D15328347D00}">
  <dimension ref="A1:AJ263"/>
  <sheetViews>
    <sheetView tabSelected="1" zoomScale="90" zoomScaleNormal="90" workbookViewId="0">
      <pane xSplit="1" ySplit="1" topLeftCell="B5" activePane="bottomRight" state="frozen"/>
      <selection pane="topRight" activeCell="B1" sqref="B1"/>
      <selection pane="bottomLeft" activeCell="A2" sqref="A2"/>
      <selection pane="bottomRight" activeCell="AK49" sqref="AK49"/>
    </sheetView>
  </sheetViews>
  <sheetFormatPr defaultRowHeight="14.5"/>
  <cols>
    <col min="1" max="1" width="49.36328125" customWidth="1"/>
    <col min="2" max="2" width="31.08984375" hidden="1" customWidth="1"/>
    <col min="3" max="3" width="27.08984375" customWidth="1"/>
    <col min="4" max="4" width="9.81640625" hidden="1" customWidth="1"/>
    <col min="5" max="5" width="12.1796875" hidden="1" customWidth="1"/>
    <col min="6" max="6" width="17.81640625" style="1" hidden="1" customWidth="1"/>
    <col min="7" max="7" width="27.54296875" style="1" hidden="1" customWidth="1"/>
    <col min="8" max="8" width="25.26953125" style="1" hidden="1" customWidth="1"/>
    <col min="9" max="9" width="24.81640625" style="1" hidden="1" customWidth="1"/>
    <col min="10" max="10" width="26" style="1" hidden="1" customWidth="1"/>
    <col min="11" max="11" width="25.81640625" style="1" hidden="1" customWidth="1"/>
    <col min="12" max="13" width="23.1796875" style="1" hidden="1" customWidth="1"/>
    <col min="14" max="14" width="24.54296875" style="1" customWidth="1"/>
    <col min="15" max="15" width="22.81640625" style="1" customWidth="1"/>
    <col min="16" max="21" width="23.1796875" style="1" hidden="1" customWidth="1"/>
    <col min="22" max="22" width="27.1796875" style="1" hidden="1" customWidth="1"/>
    <col min="23" max="23" width="29.81640625" style="1" hidden="1" customWidth="1"/>
    <col min="24" max="24" width="20.7265625" style="1" hidden="1" customWidth="1"/>
    <col min="25" max="25" width="27.26953125" style="1" hidden="1" customWidth="1"/>
    <col min="26" max="26" width="28.26953125" hidden="1" customWidth="1"/>
    <col min="27" max="27" width="31.54296875" style="1" hidden="1" customWidth="1"/>
    <col min="28" max="28" width="25.7265625" style="1" hidden="1" customWidth="1"/>
    <col min="29" max="29" width="28.81640625" style="1" hidden="1" customWidth="1"/>
    <col min="30" max="30" width="19.81640625" style="1" hidden="1" customWidth="1"/>
    <col min="31" max="31" width="26.26953125" style="1" hidden="1" customWidth="1"/>
    <col min="32" max="32" width="30.54296875" style="1" hidden="1" customWidth="1"/>
    <col min="33" max="33" width="0" hidden="1" customWidth="1"/>
  </cols>
  <sheetData>
    <row r="1" spans="1:33">
      <c r="A1" s="2" t="s">
        <v>0</v>
      </c>
      <c r="B1" s="3" t="s">
        <v>1</v>
      </c>
      <c r="C1" s="3" t="s">
        <v>2</v>
      </c>
      <c r="D1" s="3" t="s">
        <v>3</v>
      </c>
      <c r="E1" s="3" t="s">
        <v>4</v>
      </c>
      <c r="F1" s="13" t="s">
        <v>5</v>
      </c>
      <c r="G1" s="13" t="s">
        <v>6</v>
      </c>
      <c r="H1" s="13" t="s">
        <v>7</v>
      </c>
      <c r="I1" s="13" t="s">
        <v>8</v>
      </c>
      <c r="J1" s="13" t="s">
        <v>9</v>
      </c>
      <c r="K1" s="14" t="s">
        <v>10</v>
      </c>
      <c r="L1" s="6" t="s">
        <v>11</v>
      </c>
      <c r="M1" s="6" t="s">
        <v>12</v>
      </c>
      <c r="N1" s="6" t="s">
        <v>13</v>
      </c>
      <c r="O1" s="6" t="s">
        <v>14</v>
      </c>
      <c r="P1" s="6" t="s">
        <v>15</v>
      </c>
      <c r="Q1" s="6" t="s">
        <v>16</v>
      </c>
      <c r="R1" s="6" t="s">
        <v>17</v>
      </c>
      <c r="S1" s="6" t="s">
        <v>18</v>
      </c>
      <c r="T1" s="6" t="s">
        <v>19</v>
      </c>
      <c r="U1" s="7" t="s">
        <v>20</v>
      </c>
      <c r="V1" s="4" t="s">
        <v>21</v>
      </c>
      <c r="W1" s="4" t="s">
        <v>22</v>
      </c>
      <c r="X1" s="4" t="s">
        <v>23</v>
      </c>
      <c r="Y1" s="4" t="s">
        <v>24</v>
      </c>
      <c r="Z1" s="5" t="s">
        <v>25</v>
      </c>
      <c r="AA1" s="4" t="s">
        <v>26</v>
      </c>
      <c r="AB1" s="19" t="s">
        <v>27</v>
      </c>
      <c r="AC1" s="19" t="s">
        <v>28</v>
      </c>
      <c r="AD1" s="19" t="s">
        <v>29</v>
      </c>
      <c r="AE1" s="19" t="s">
        <v>30</v>
      </c>
      <c r="AF1" s="20" t="s">
        <v>31</v>
      </c>
      <c r="AG1" s="4" t="s">
        <v>32</v>
      </c>
    </row>
    <row r="2" spans="1:33">
      <c r="A2" t="s">
        <v>351</v>
      </c>
      <c r="B2" s="8" t="s">
        <v>352</v>
      </c>
      <c r="C2" t="s">
        <v>109</v>
      </c>
      <c r="D2" t="s">
        <v>36</v>
      </c>
      <c r="E2">
        <f>_xlfn.XLOOKUP(Table1[[#This Row],[Currency]],Fx!$H$5:$H$24,Fx!$I$5:$I$24,"NA",0,1)</f>
        <v>1</v>
      </c>
      <c r="F2" s="23"/>
      <c r="G2" s="23"/>
      <c r="H2" s="23"/>
      <c r="I2" s="23"/>
      <c r="J2" s="23"/>
      <c r="K2" s="23"/>
      <c r="L2" s="1">
        <f>Table1[[#This Row],[Latest Total Sales (local m)]]*Table1[[#This Row],[Fx]]</f>
        <v>0</v>
      </c>
      <c r="M2" s="15" t="e">
        <f>Table1[[#This Row],[Latest Total Sales ($m)]]/Table1[[#This Row],[Previous Total Sales ($m)]]-1</f>
        <v>#VALUE!</v>
      </c>
      <c r="N2" s="1" t="str">
        <f>IF(Table1[[#This Row],[Latest Pharma Sales (local m)]]*Table1[[#This Row],[Fx]]=0,"",Table1[[#This Row],[Latest Pharma Sales (local m)]]*Table1[[#This Row],[Fx]])</f>
        <v/>
      </c>
      <c r="O2" s="15" t="e">
        <f>Table1[[#This Row],[Latest Pharma Sales ($m)]]/Table1[[#This Row],[Previous Pharma Sales ($m)]]-1</f>
        <v>#VALUE!</v>
      </c>
      <c r="P2" s="1">
        <f>Table1[[#This Row],[Latest R&amp;D (local m)]]*Table1[[#This Row],[Fx]]</f>
        <v>0</v>
      </c>
      <c r="Q2" s="15" t="e">
        <f>Table1[[#This Row],[Latest R&amp;D ($m)]]/Table1[[#This Row],[Previous R&amp;D ($m)]]-1</f>
        <v>#VALUE!</v>
      </c>
      <c r="R2" s="1">
        <f>Table1[[#This Row],[Latest Net Income (local m)]]*Table1[[#This Row],[Fx]]</f>
        <v>0</v>
      </c>
      <c r="S2" s="15" t="e">
        <f>Table1[[#This Row],[Latest Net Income ($m)]]/Table1[[#This Row],[Previous Net Income ($m)]]-1</f>
        <v>#VALUE!</v>
      </c>
      <c r="T2" s="1">
        <f>Table1[[#This Row],[Latest Number Employed]]</f>
        <v>0</v>
      </c>
      <c r="U2" s="1">
        <f>Table1[[#This Row],[Latest Operating Profit (local m)]]*Table1[[#This Row],[Fx]]</f>
        <v>0</v>
      </c>
      <c r="V2" s="1" t="e">
        <v>#VALUE!</v>
      </c>
      <c r="W2" s="1" t="e">
        <v>#VALUE!</v>
      </c>
      <c r="X2" s="1" t="e">
        <v>#VALUE!</v>
      </c>
      <c r="Y2" s="1" t="e">
        <v>#VALUE!</v>
      </c>
      <c r="Z2" s="23" t="s">
        <v>353</v>
      </c>
      <c r="AA2" s="1" t="e">
        <v>#VALUE!</v>
      </c>
      <c r="AB2" s="23" t="s">
        <v>353</v>
      </c>
      <c r="AC2" s="23" t="s">
        <v>353</v>
      </c>
      <c r="AD2" s="23" t="s">
        <v>353</v>
      </c>
      <c r="AE2" s="23" t="s">
        <v>353</v>
      </c>
      <c r="AF2" s="23" t="s">
        <v>353</v>
      </c>
      <c r="AG2" s="1"/>
    </row>
    <row r="3" spans="1:33">
      <c r="A3" t="s">
        <v>354</v>
      </c>
      <c r="C3" t="s">
        <v>77</v>
      </c>
      <c r="D3" t="s">
        <v>78</v>
      </c>
      <c r="E3">
        <v>9.1101670000000006E-3</v>
      </c>
      <c r="L3" s="1">
        <f>Table1[[#This Row],[Latest Total Sales (local m)]]*Table1[[#This Row],[Fx]]</f>
        <v>0</v>
      </c>
      <c r="M3" s="15" t="e">
        <f>Table1[[#This Row],[Latest Total Sales ($m)]]/Table1[[#This Row],[Previous Total Sales ($m)]]-1</f>
        <v>#DIV/0!</v>
      </c>
      <c r="N3" s="1" t="str">
        <f>IF(Table1[[#This Row],[Latest Pharma Sales (local m)]]*Table1[[#This Row],[Fx]]=0,"",Table1[[#This Row],[Latest Pharma Sales (local m)]]*Table1[[#This Row],[Fx]])</f>
        <v/>
      </c>
      <c r="O3" s="15" t="e">
        <f>Table1[[#This Row],[Latest Pharma Sales ($m)]]/Table1[[#This Row],[Previous Pharma Sales ($m)]]-1</f>
        <v>#VALUE!</v>
      </c>
      <c r="P3" s="1">
        <f>Table1[[#This Row],[Latest R&amp;D (local m)]]*Table1[[#This Row],[Fx]]</f>
        <v>0</v>
      </c>
      <c r="Q3" s="15" t="e">
        <f>Table1[[#This Row],[Latest R&amp;D ($m)]]/Table1[[#This Row],[Previous R&amp;D ($m)]]-1</f>
        <v>#DIV/0!</v>
      </c>
      <c r="R3" s="1">
        <f>Table1[[#This Row],[Latest Net Income (local m)]]*Table1[[#This Row],[Fx]]</f>
        <v>0</v>
      </c>
      <c r="S3" s="15" t="e">
        <f>Table1[[#This Row],[Latest Net Income ($m)]]/Table1[[#This Row],[Previous Net Income ($m)]]-1</f>
        <v>#DIV/0!</v>
      </c>
      <c r="T3" s="1">
        <f>Table1[[#This Row],[Latest Number Employed]]</f>
        <v>0</v>
      </c>
      <c r="U3" s="1">
        <f>Table1[[#This Row],[Latest Operating Profit (local m)]]*Table1[[#This Row],[Fx]]</f>
        <v>0</v>
      </c>
      <c r="V3" s="1">
        <v>0</v>
      </c>
      <c r="W3" s="1" t="s">
        <v>344</v>
      </c>
      <c r="X3" s="1">
        <v>0</v>
      </c>
      <c r="Y3" s="1">
        <v>0</v>
      </c>
      <c r="Z3" s="1">
        <v>0</v>
      </c>
      <c r="AA3" s="1">
        <v>0</v>
      </c>
      <c r="AG3" s="1"/>
    </row>
    <row r="4" spans="1:33">
      <c r="A4" s="8" t="s">
        <v>355</v>
      </c>
      <c r="B4" t="s">
        <v>94</v>
      </c>
      <c r="C4" t="s">
        <v>77</v>
      </c>
      <c r="D4" t="s">
        <v>78</v>
      </c>
      <c r="E4">
        <f>_xlfn.XLOOKUP(Table1[[#This Row],[Currency]],Fx!$H$5:$H$24,Fx!$I$5:$I$24,"NA",0,1)</f>
        <v>7.6579064999999997E-3</v>
      </c>
      <c r="L4" s="1">
        <f>Table1[[#This Row],[Latest Total Sales (local m)]]*Table1[[#This Row],[Fx]]</f>
        <v>0</v>
      </c>
      <c r="M4" s="15">
        <f>Table1[[#This Row],[Latest Total Sales ($m)]]/Table1[[#This Row],[Previous Total Sales ($m)]]-1</f>
        <v>-1</v>
      </c>
      <c r="N4" s="1" t="str">
        <f>IF(Table1[[#This Row],[Latest Pharma Sales (local m)]]*Table1[[#This Row],[Fx]]=0,"",Table1[[#This Row],[Latest Pharma Sales (local m)]]*Table1[[#This Row],[Fx]])</f>
        <v/>
      </c>
      <c r="O4" s="15" t="e">
        <f>Table1[[#This Row],[Latest Pharma Sales ($m)]]/Table1[[#This Row],[Previous Pharma Sales ($m)]]-1</f>
        <v>#VALUE!</v>
      </c>
      <c r="P4" s="1">
        <f>Table1[[#This Row],[Latest R&amp;D (local m)]]*Table1[[#This Row],[Fx]]</f>
        <v>0</v>
      </c>
      <c r="Q4" s="15">
        <f>Table1[[#This Row],[Latest R&amp;D ($m)]]/Table1[[#This Row],[Previous R&amp;D ($m)]]-1</f>
        <v>-1</v>
      </c>
      <c r="R4" s="1">
        <f>Table1[[#This Row],[Latest Net Income (local m)]]*Table1[[#This Row],[Fx]]</f>
        <v>0</v>
      </c>
      <c r="S4" s="15">
        <f>Table1[[#This Row],[Latest Net Income ($m)]]/Table1[[#This Row],[Previous Net Income ($m)]]-1</f>
        <v>-1</v>
      </c>
      <c r="T4" s="1">
        <f>Table1[[#This Row],[Latest Number Employed]]</f>
        <v>0</v>
      </c>
      <c r="U4" s="1">
        <f>Table1[[#This Row],[Latest Operating Profit (local m)]]*Table1[[#This Row],[Fx]]</f>
        <v>0</v>
      </c>
      <c r="V4" s="1">
        <v>1631.2665030200001</v>
      </c>
      <c r="W4" s="1">
        <v>1631.2665030200001</v>
      </c>
      <c r="X4" s="1">
        <v>38.699989416000001</v>
      </c>
      <c r="Y4" s="1">
        <v>956.42177232800009</v>
      </c>
      <c r="Z4" s="1">
        <v>2656</v>
      </c>
      <c r="AA4" s="1">
        <v>152.83216159200001</v>
      </c>
      <c r="AB4" s="1">
        <v>179060</v>
      </c>
      <c r="AC4" s="1">
        <v>179060</v>
      </c>
      <c r="AD4" s="1">
        <v>4248</v>
      </c>
      <c r="AE4" s="1">
        <v>104984</v>
      </c>
      <c r="AF4" s="1">
        <v>16776</v>
      </c>
      <c r="AG4" s="1"/>
    </row>
    <row r="5" spans="1:33">
      <c r="A5" s="8" t="s">
        <v>356</v>
      </c>
      <c r="B5" t="s">
        <v>94</v>
      </c>
      <c r="C5" t="s">
        <v>50</v>
      </c>
      <c r="D5" t="s">
        <v>51</v>
      </c>
      <c r="E5">
        <f>_xlfn.XLOOKUP(Table1[[#This Row],[Currency]],Fx!$H$5:$H$24,Fx!$I$5:$I$24,"NA",0,1)</f>
        <v>1.2735148999999999E-2</v>
      </c>
      <c r="L5" s="1">
        <f>Table1[[#This Row],[Latest Total Sales (local m)]]*Table1[[#This Row],[Fx]]</f>
        <v>0</v>
      </c>
      <c r="M5" s="15">
        <f>Table1[[#This Row],[Latest Total Sales ($m)]]/Table1[[#This Row],[Previous Total Sales ($m)]]-1</f>
        <v>-1</v>
      </c>
      <c r="N5" s="1" t="str">
        <f>IF(Table1[[#This Row],[Latest Pharma Sales (local m)]]*Table1[[#This Row],[Fx]]=0,"",Table1[[#This Row],[Latest Pharma Sales (local m)]]*Table1[[#This Row],[Fx]])</f>
        <v/>
      </c>
      <c r="O5" s="15" t="e">
        <f>Table1[[#This Row],[Latest Pharma Sales ($m)]]/Table1[[#This Row],[Previous Pharma Sales ($m)]]-1</f>
        <v>#VALUE!</v>
      </c>
      <c r="P5" s="1">
        <f>Table1[[#This Row],[Latest R&amp;D (local m)]]*Table1[[#This Row],[Fx]]</f>
        <v>0</v>
      </c>
      <c r="Q5" s="15">
        <f>Table1[[#This Row],[Latest R&amp;D ($m)]]/Table1[[#This Row],[Previous R&amp;D ($m)]]-1</f>
        <v>-1</v>
      </c>
      <c r="R5" s="1">
        <f>Table1[[#This Row],[Latest Net Income (local m)]]*Table1[[#This Row],[Fx]]</f>
        <v>0</v>
      </c>
      <c r="S5" s="15">
        <f>Table1[[#This Row],[Latest Net Income ($m)]]/Table1[[#This Row],[Previous Net Income ($m)]]-1</f>
        <v>-1</v>
      </c>
      <c r="T5" s="1">
        <f>Table1[[#This Row],[Latest Number Employed]]</f>
        <v>0</v>
      </c>
      <c r="U5" s="1">
        <f>Table1[[#This Row],[Latest Operating Profit (local m)]]*Table1[[#This Row],[Fx]]</f>
        <v>0</v>
      </c>
      <c r="V5" s="1">
        <v>1893.0848498969999</v>
      </c>
      <c r="W5" s="1">
        <v>906.54538808999996</v>
      </c>
      <c r="X5" s="1">
        <v>18.709927947000001</v>
      </c>
      <c r="Y5" s="1">
        <v>260.16675657899998</v>
      </c>
      <c r="Z5" s="1">
        <v>13561</v>
      </c>
      <c r="AA5" s="1">
        <v>902.63564898899995</v>
      </c>
      <c r="AB5" s="1">
        <v>139933</v>
      </c>
      <c r="AC5" s="1">
        <v>67010</v>
      </c>
      <c r="AD5" s="1">
        <v>1383</v>
      </c>
      <c r="AE5" s="1">
        <v>19231</v>
      </c>
      <c r="AF5" s="1">
        <v>66721</v>
      </c>
      <c r="AG5" s="1"/>
    </row>
    <row r="6" spans="1:33">
      <c r="A6" t="s">
        <v>357</v>
      </c>
      <c r="B6" t="s">
        <v>94</v>
      </c>
      <c r="C6" t="s">
        <v>77</v>
      </c>
      <c r="D6" t="s">
        <v>78</v>
      </c>
      <c r="E6">
        <f>_xlfn.XLOOKUP(Table1[[#This Row],[Currency]],Fx!$H$5:$H$24,Fx!$I$5:$I$24,"NA",0,1)</f>
        <v>7.6579064999999997E-3</v>
      </c>
      <c r="L6" s="1">
        <f>Table1[[#This Row],[Latest Total Sales (local m)]]*Table1[[#This Row],[Fx]]</f>
        <v>0</v>
      </c>
      <c r="M6" s="15">
        <f>Table1[[#This Row],[Latest Total Sales ($m)]]/Table1[[#This Row],[Previous Total Sales ($m)]]-1</f>
        <v>-1</v>
      </c>
      <c r="N6" s="1" t="str">
        <f>IF(Table1[[#This Row],[Latest Pharma Sales (local m)]]*Table1[[#This Row],[Fx]]=0,"",Table1[[#This Row],[Latest Pharma Sales (local m)]]*Table1[[#This Row],[Fx]])</f>
        <v/>
      </c>
      <c r="O6" s="15" t="e">
        <f>Table1[[#This Row],[Latest Pharma Sales ($m)]]/Table1[[#This Row],[Previous Pharma Sales ($m)]]-1</f>
        <v>#VALUE!</v>
      </c>
      <c r="P6" s="1">
        <f>Table1[[#This Row],[Latest R&amp;D (local m)]]*Table1[[#This Row],[Fx]]</f>
        <v>0</v>
      </c>
      <c r="Q6" s="15">
        <f>Table1[[#This Row],[Latest R&amp;D ($m)]]/Table1[[#This Row],[Previous R&amp;D ($m)]]-1</f>
        <v>-1</v>
      </c>
      <c r="R6" s="1">
        <f>Table1[[#This Row],[Latest Net Income (local m)]]*Table1[[#This Row],[Fx]]</f>
        <v>0</v>
      </c>
      <c r="S6" s="15">
        <f>Table1[[#This Row],[Latest Net Income ($m)]]/Table1[[#This Row],[Previous Net Income ($m)]]-1</f>
        <v>-1</v>
      </c>
      <c r="T6" s="1">
        <f>Table1[[#This Row],[Latest Number Employed]]</f>
        <v>0</v>
      </c>
      <c r="U6" s="1">
        <f>Table1[[#This Row],[Latest Operating Profit (local m)]]*Table1[[#This Row],[Fx]]</f>
        <v>0</v>
      </c>
      <c r="V6" s="1">
        <v>296.13508850200003</v>
      </c>
      <c r="W6" s="1">
        <v>286.97937066700001</v>
      </c>
      <c r="X6" s="1">
        <v>21.791519464</v>
      </c>
      <c r="Y6" s="1">
        <v>6.3771169000000008</v>
      </c>
      <c r="Z6" s="1">
        <v>809</v>
      </c>
      <c r="AA6" s="1">
        <v>7.5158877750000004</v>
      </c>
      <c r="AB6" s="1">
        <v>32506</v>
      </c>
      <c r="AC6" s="1">
        <v>31501</v>
      </c>
      <c r="AD6" s="1">
        <v>2392</v>
      </c>
      <c r="AE6" s="1">
        <v>700</v>
      </c>
      <c r="AF6" s="1">
        <v>825</v>
      </c>
      <c r="AG6" s="1"/>
    </row>
    <row r="7" spans="1:33">
      <c r="A7" t="s">
        <v>342</v>
      </c>
      <c r="C7" t="s">
        <v>35</v>
      </c>
      <c r="D7" t="s">
        <v>36</v>
      </c>
      <c r="E7">
        <f>_xlfn.XLOOKUP(Table1[[#This Row],[Currency]],Fx!$H$5:$H$24,Fx!$I$5:$I$24,"NA",0,1)</f>
        <v>1</v>
      </c>
      <c r="L7" s="1">
        <f>Table1[[#This Row],[Latest Total Sales (local m)]]*Table1[[#This Row],[Fx]]</f>
        <v>0</v>
      </c>
      <c r="M7" s="15" t="e">
        <f>Table1[[#This Row],[Latest Total Sales ($m)]]/Table1[[#This Row],[Previous Total Sales ($m)]]-1</f>
        <v>#VALUE!</v>
      </c>
      <c r="N7" s="1" t="str">
        <f>IF(Table1[[#This Row],[Latest Pharma Sales (local m)]]*Table1[[#This Row],[Fx]]=0,"",Table1[[#This Row],[Latest Pharma Sales (local m)]]*Table1[[#This Row],[Fx]])</f>
        <v/>
      </c>
      <c r="O7" s="15" t="e">
        <f>Table1[[#This Row],[Latest Pharma Sales ($m)]]/Table1[[#This Row],[Previous Pharma Sales ($m)]]-1</f>
        <v>#VALUE!</v>
      </c>
      <c r="P7" s="1">
        <f>Table1[[#This Row],[Latest R&amp;D (local m)]]*Table1[[#This Row],[Fx]]</f>
        <v>0</v>
      </c>
      <c r="Q7" s="15" t="e">
        <f>Table1[[#This Row],[Latest R&amp;D ($m)]]/Table1[[#This Row],[Previous R&amp;D ($m)]]-1</f>
        <v>#VALUE!</v>
      </c>
      <c r="R7" s="1">
        <f>Table1[[#This Row],[Latest Net Income (local m)]]*Table1[[#This Row],[Fx]]</f>
        <v>0</v>
      </c>
      <c r="S7" s="15" t="e">
        <f>Table1[[#This Row],[Latest Net Income ($m)]]/Table1[[#This Row],[Previous Net Income ($m)]]-1</f>
        <v>#VALUE!</v>
      </c>
      <c r="T7" s="1">
        <f>Table1[[#This Row],[Latest Number Employed]]</f>
        <v>0</v>
      </c>
      <c r="U7" s="1">
        <f>Table1[[#This Row],[Latest Operating Profit (local m)]]*Table1[[#This Row],[Fx]]</f>
        <v>0</v>
      </c>
      <c r="V7" s="1" t="e">
        <v>#VALUE!</v>
      </c>
      <c r="W7" s="1" t="e">
        <v>#VALUE!</v>
      </c>
      <c r="X7" s="1" t="e">
        <v>#VALUE!</v>
      </c>
      <c r="Y7" s="1" t="e">
        <v>#VALUE!</v>
      </c>
      <c r="Z7" s="1">
        <v>0</v>
      </c>
      <c r="AA7" s="1" t="e">
        <v>#VALUE!</v>
      </c>
      <c r="AG7" s="1"/>
    </row>
    <row r="8" spans="1:33">
      <c r="A8" t="s">
        <v>343</v>
      </c>
      <c r="C8" t="s">
        <v>203</v>
      </c>
      <c r="D8" t="s">
        <v>74</v>
      </c>
      <c r="E8">
        <f>_xlfn.XLOOKUP(Table1[[#This Row],[Currency]],Fx!$H$5:$H$24,Fx!$I$5:$I$24,"NA",0,1)</f>
        <v>1.0537698</v>
      </c>
      <c r="L8" s="1">
        <f>Table1[[#This Row],[Latest Total Sales (local m)]]*Table1[[#This Row],[Fx]]</f>
        <v>0</v>
      </c>
      <c r="M8" s="15" t="e">
        <f>Table1[[#This Row],[Latest Total Sales ($m)]]/Table1[[#This Row],[Previous Total Sales ($m)]]-1</f>
        <v>#DIV/0!</v>
      </c>
      <c r="N8" s="1" t="str">
        <f>IF(Table1[[#This Row],[Latest Pharma Sales (local m)]]*Table1[[#This Row],[Fx]]=0,"",Table1[[#This Row],[Latest Pharma Sales (local m)]]*Table1[[#This Row],[Fx]])</f>
        <v/>
      </c>
      <c r="O8" s="15" t="e">
        <f>Table1[[#This Row],[Latest Pharma Sales ($m)]]/Table1[[#This Row],[Previous Pharma Sales ($m)]]-1</f>
        <v>#VALUE!</v>
      </c>
      <c r="P8" s="1">
        <f>Table1[[#This Row],[Latest R&amp;D (local m)]]*Table1[[#This Row],[Fx]]</f>
        <v>0</v>
      </c>
      <c r="Q8" s="15" t="e">
        <f>Table1[[#This Row],[Latest R&amp;D ($m)]]/Table1[[#This Row],[Previous R&amp;D ($m)]]-1</f>
        <v>#DIV/0!</v>
      </c>
      <c r="R8" s="1">
        <f>Table1[[#This Row],[Latest Net Income (local m)]]*Table1[[#This Row],[Fx]]</f>
        <v>0</v>
      </c>
      <c r="S8" s="15" t="e">
        <f>Table1[[#This Row],[Latest Net Income ($m)]]/Table1[[#This Row],[Previous Net Income ($m)]]-1</f>
        <v>#DIV/0!</v>
      </c>
      <c r="T8" s="1">
        <f>Table1[[#This Row],[Latest Number Employed]]</f>
        <v>0</v>
      </c>
      <c r="U8" s="1">
        <f>Table1[[#This Row],[Latest Operating Profit (local m)]]*Table1[[#This Row],[Fx]]</f>
        <v>0</v>
      </c>
      <c r="V8" s="1">
        <v>0</v>
      </c>
      <c r="W8" s="1" t="s">
        <v>344</v>
      </c>
      <c r="X8" s="1">
        <v>0</v>
      </c>
      <c r="Y8" s="1">
        <v>0</v>
      </c>
      <c r="Z8" s="1">
        <v>2900</v>
      </c>
      <c r="AA8" s="1">
        <v>0</v>
      </c>
      <c r="AG8" s="1"/>
    </row>
    <row r="9" spans="1:33">
      <c r="A9" t="s">
        <v>345</v>
      </c>
      <c r="C9" t="s">
        <v>203</v>
      </c>
      <c r="D9" t="s">
        <v>74</v>
      </c>
      <c r="E9">
        <f>_xlfn.XLOOKUP(Table1[[#This Row],[Currency]],Fx!$H$5:$H$24,Fx!$I$5:$I$24,"NA",0,1)</f>
        <v>1.0537698</v>
      </c>
      <c r="L9" s="1">
        <f>Table1[[#This Row],[Latest Total Sales (local m)]]*Table1[[#This Row],[Fx]]</f>
        <v>0</v>
      </c>
      <c r="M9" s="15">
        <f>Table1[[#This Row],[Latest Total Sales ($m)]]/Table1[[#This Row],[Previous Total Sales ($m)]]-1</f>
        <v>-1</v>
      </c>
      <c r="N9" s="1" t="str">
        <f>IF(Table1[[#This Row],[Latest Pharma Sales (local m)]]*Table1[[#This Row],[Fx]]=0,"",Table1[[#This Row],[Latest Pharma Sales (local m)]]*Table1[[#This Row],[Fx]])</f>
        <v/>
      </c>
      <c r="O9" s="15" t="e">
        <f>Table1[[#This Row],[Latest Pharma Sales ($m)]]/Table1[[#This Row],[Previous Pharma Sales ($m)]]-1</f>
        <v>#VALUE!</v>
      </c>
      <c r="P9" s="1">
        <f>Table1[[#This Row],[Latest R&amp;D (local m)]]*Table1[[#This Row],[Fx]]</f>
        <v>0</v>
      </c>
      <c r="Q9" s="15" t="e">
        <f>Table1[[#This Row],[Latest R&amp;D ($m)]]/Table1[[#This Row],[Previous R&amp;D ($m)]]-1</f>
        <v>#DIV/0!</v>
      </c>
      <c r="R9" s="1">
        <f>Table1[[#This Row],[Latest Net Income (local m)]]*Table1[[#This Row],[Fx]]</f>
        <v>0</v>
      </c>
      <c r="S9" s="15" t="e">
        <f>Table1[[#This Row],[Latest Net Income ($m)]]/Table1[[#This Row],[Previous Net Income ($m)]]-1</f>
        <v>#DIV/0!</v>
      </c>
      <c r="T9" s="1">
        <f>Table1[[#This Row],[Latest Number Employed]]</f>
        <v>0</v>
      </c>
      <c r="U9" s="1">
        <f>Table1[[#This Row],[Latest Operating Profit (local m)]]*Table1[[#This Row],[Fx]]</f>
        <v>0</v>
      </c>
      <c r="V9" s="1">
        <v>4636.576</v>
      </c>
      <c r="W9" s="1">
        <v>4265.1768000000002</v>
      </c>
      <c r="X9" s="1">
        <v>0</v>
      </c>
      <c r="Y9" s="1">
        <v>0</v>
      </c>
      <c r="Z9" s="1">
        <v>17707</v>
      </c>
      <c r="AA9" s="1">
        <v>0</v>
      </c>
      <c r="AB9" s="1">
        <v>3920</v>
      </c>
      <c r="AC9" s="1">
        <v>3606</v>
      </c>
      <c r="AG9" s="1"/>
    </row>
    <row r="10" spans="1:33">
      <c r="A10" s="8" t="s">
        <v>346</v>
      </c>
      <c r="C10" t="s">
        <v>35</v>
      </c>
      <c r="D10" t="s">
        <v>36</v>
      </c>
      <c r="E10">
        <f>_xlfn.XLOOKUP(Table1[[#This Row],[Currency]],Fx!$H$5:$H$24,Fx!$I$5:$I$24,"NA",0,1)</f>
        <v>1</v>
      </c>
      <c r="L10" s="1">
        <f>Table1[[#This Row],[Latest Total Sales (local m)]]*Table1[[#This Row],[Fx]]</f>
        <v>0</v>
      </c>
      <c r="M10" s="15">
        <f>Table1[[#This Row],[Latest Total Sales ($m)]]/Table1[[#This Row],[Previous Total Sales ($m)]]-1</f>
        <v>-1</v>
      </c>
      <c r="N10" s="1" t="str">
        <f>IF(Table1[[#This Row],[Latest Pharma Sales (local m)]]*Table1[[#This Row],[Fx]]=0,"",Table1[[#This Row],[Latest Pharma Sales (local m)]]*Table1[[#This Row],[Fx]])</f>
        <v/>
      </c>
      <c r="O10" s="15" t="e">
        <f>Table1[[#This Row],[Latest Pharma Sales ($m)]]/Table1[[#This Row],[Previous Pharma Sales ($m)]]-1</f>
        <v>#VALUE!</v>
      </c>
      <c r="P10" s="1">
        <f>Table1[[#This Row],[Latest R&amp;D (local m)]]*Table1[[#This Row],[Fx]]</f>
        <v>0</v>
      </c>
      <c r="Q10" s="15" t="e">
        <f>Table1[[#This Row],[Latest R&amp;D ($m)]]/Table1[[#This Row],[Previous R&amp;D ($m)]]-1</f>
        <v>#DIV/0!</v>
      </c>
      <c r="R10" s="1">
        <f>Table1[[#This Row],[Latest Net Income (local m)]]*Table1[[#This Row],[Fx]]</f>
        <v>0</v>
      </c>
      <c r="S10" s="15" t="e">
        <f>Table1[[#This Row],[Latest Net Income ($m)]]/Table1[[#This Row],[Previous Net Income ($m)]]-1</f>
        <v>#DIV/0!</v>
      </c>
      <c r="T10" s="1">
        <f>Table1[[#This Row],[Latest Number Employed]]</f>
        <v>0</v>
      </c>
      <c r="U10" s="1">
        <f>Table1[[#This Row],[Latest Operating Profit (local m)]]*Table1[[#This Row],[Fx]]</f>
        <v>0</v>
      </c>
      <c r="V10" s="1">
        <v>3337</v>
      </c>
      <c r="W10" s="1">
        <v>3337</v>
      </c>
      <c r="X10" s="1">
        <v>0</v>
      </c>
      <c r="Y10" s="1">
        <v>0</v>
      </c>
      <c r="Z10" s="1">
        <v>0</v>
      </c>
      <c r="AA10" s="1">
        <v>0</v>
      </c>
      <c r="AB10" s="1">
        <v>3337</v>
      </c>
      <c r="AC10" s="1">
        <v>3337</v>
      </c>
      <c r="AG10" s="1"/>
    </row>
    <row r="11" spans="1:33">
      <c r="A11" s="8" t="s">
        <v>347</v>
      </c>
      <c r="B11" t="s">
        <v>94</v>
      </c>
      <c r="C11" t="s">
        <v>332</v>
      </c>
      <c r="D11" t="s">
        <v>333</v>
      </c>
      <c r="E11">
        <f>_xlfn.XLOOKUP(Table1[[#This Row],[Currency]],Fx!$H$5:$H$24,Fx!$I$5:$I$24,"NA",0,1)</f>
        <v>1.0481758000000001</v>
      </c>
      <c r="L11" s="1">
        <f>Table1[[#This Row],[Latest Total Sales (local m)]]*Table1[[#This Row],[Fx]]</f>
        <v>0</v>
      </c>
      <c r="M11" s="15">
        <f>Table1[[#This Row],[Latest Total Sales ($m)]]/Table1[[#This Row],[Previous Total Sales ($m)]]-1</f>
        <v>-1</v>
      </c>
      <c r="N11" s="1" t="str">
        <f>IF(Table1[[#This Row],[Latest Pharma Sales (local m)]]*Table1[[#This Row],[Fx]]=0,"",Table1[[#This Row],[Latest Pharma Sales (local m)]]*Table1[[#This Row],[Fx]])</f>
        <v/>
      </c>
      <c r="O11" s="15" t="e">
        <f>Table1[[#This Row],[Latest Pharma Sales ($m)]]/Table1[[#This Row],[Previous Pharma Sales ($m)]]-1</f>
        <v>#VALUE!</v>
      </c>
      <c r="P11" s="1">
        <f>Table1[[#This Row],[Latest R&amp;D (local m)]]*Table1[[#This Row],[Fx]]</f>
        <v>0</v>
      </c>
      <c r="Q11" s="15">
        <f>Table1[[#This Row],[Latest R&amp;D ($m)]]/Table1[[#This Row],[Previous R&amp;D ($m)]]-1</f>
        <v>-1</v>
      </c>
      <c r="R11" s="1">
        <f>Table1[[#This Row],[Latest Net Income (local m)]]*Table1[[#This Row],[Fx]]</f>
        <v>0</v>
      </c>
      <c r="S11" s="15">
        <f>Table1[[#This Row],[Latest Net Income ($m)]]/Table1[[#This Row],[Previous Net Income ($m)]]-1</f>
        <v>-1</v>
      </c>
      <c r="T11" s="1">
        <f>Table1[[#This Row],[Latest Number Employed]]</f>
        <v>0</v>
      </c>
      <c r="U11" s="1">
        <f>Table1[[#This Row],[Latest Operating Profit (local m)]]*Table1[[#This Row],[Fx]]</f>
        <v>0</v>
      </c>
      <c r="V11" s="1">
        <v>1919.1442684399999</v>
      </c>
      <c r="W11" s="1">
        <v>1919.1442684399999</v>
      </c>
      <c r="X11" s="1">
        <v>276.46092613999997</v>
      </c>
      <c r="Y11" s="1">
        <v>287.94822223999995</v>
      </c>
      <c r="Z11" s="1">
        <v>2300</v>
      </c>
      <c r="AA11" s="1">
        <v>308.62535522000002</v>
      </c>
      <c r="AB11" s="1">
        <v>1754.2</v>
      </c>
      <c r="AC11" s="1">
        <v>1754.2</v>
      </c>
      <c r="AD11" s="1">
        <v>252.7</v>
      </c>
      <c r="AE11" s="1">
        <v>263.2</v>
      </c>
      <c r="AF11" s="1">
        <v>282.10000000000002</v>
      </c>
      <c r="AG11" s="1"/>
    </row>
    <row r="12" spans="1:33">
      <c r="A12" t="s">
        <v>348</v>
      </c>
      <c r="C12" t="s">
        <v>35</v>
      </c>
      <c r="D12" t="s">
        <v>36</v>
      </c>
      <c r="E12">
        <f>_xlfn.XLOOKUP(Table1[[#This Row],[Currency]],Fx!$H$5:$H$24,Fx!$I$5:$I$24,"NA",0,1)</f>
        <v>1</v>
      </c>
      <c r="L12" s="1">
        <f>Table1[[#This Row],[Latest Total Sales (local m)]]*Table1[[#This Row],[Fx]]</f>
        <v>0</v>
      </c>
      <c r="M12" s="15">
        <f>Table1[[#This Row],[Latest Total Sales ($m)]]/Table1[[#This Row],[Previous Total Sales ($m)]]-1</f>
        <v>-1</v>
      </c>
      <c r="N12" s="1" t="str">
        <f>IF(Table1[[#This Row],[Latest Pharma Sales (local m)]]*Table1[[#This Row],[Fx]]=0,"",Table1[[#This Row],[Latest Pharma Sales (local m)]]*Table1[[#This Row],[Fx]])</f>
        <v/>
      </c>
      <c r="O12" s="15" t="e">
        <f>Table1[[#This Row],[Latest Pharma Sales ($m)]]/Table1[[#This Row],[Previous Pharma Sales ($m)]]-1</f>
        <v>#VALUE!</v>
      </c>
      <c r="P12" s="1">
        <f>Table1[[#This Row],[Latest R&amp;D (local m)]]*Table1[[#This Row],[Fx]]</f>
        <v>0</v>
      </c>
      <c r="Q12" s="15">
        <f>Table1[[#This Row],[Latest R&amp;D ($m)]]/Table1[[#This Row],[Previous R&amp;D ($m)]]-1</f>
        <v>-1</v>
      </c>
      <c r="R12" s="1">
        <f>Table1[[#This Row],[Latest Net Income (local m)]]*Table1[[#This Row],[Fx]]</f>
        <v>0</v>
      </c>
      <c r="S12" s="15">
        <f>Table1[[#This Row],[Latest Net Income ($m)]]/Table1[[#This Row],[Previous Net Income ($m)]]-1</f>
        <v>-1</v>
      </c>
      <c r="T12" s="1">
        <f>Table1[[#This Row],[Latest Number Employed]]</f>
        <v>0</v>
      </c>
      <c r="U12" s="1">
        <f>Table1[[#This Row],[Latest Operating Profit (local m)]]*Table1[[#This Row],[Fx]]</f>
        <v>0</v>
      </c>
      <c r="V12" s="1">
        <v>340.57900000000001</v>
      </c>
      <c r="W12" s="1">
        <v>340.57900000000001</v>
      </c>
      <c r="X12" s="1">
        <v>22.361999999999998</v>
      </c>
      <c r="Y12" s="1">
        <v>-231.62</v>
      </c>
      <c r="Z12" s="1">
        <v>564</v>
      </c>
      <c r="AA12" s="1">
        <v>-70.218999999999994</v>
      </c>
      <c r="AB12" s="1">
        <v>340.57900000000001</v>
      </c>
      <c r="AC12" s="1">
        <v>340.57900000000001</v>
      </c>
      <c r="AD12" s="1">
        <v>22.361999999999998</v>
      </c>
      <c r="AE12" s="1">
        <v>-231.62</v>
      </c>
      <c r="AF12" s="1">
        <v>-70.218999999999994</v>
      </c>
      <c r="AG12" s="1"/>
    </row>
    <row r="13" spans="1:33">
      <c r="A13" t="s">
        <v>349</v>
      </c>
      <c r="B13" t="s">
        <v>350</v>
      </c>
      <c r="C13" t="s">
        <v>35</v>
      </c>
      <c r="D13" t="s">
        <v>36</v>
      </c>
      <c r="E13">
        <f>_xlfn.XLOOKUP(Table1[[#This Row],[Currency]],Fx!$H$5:$H$24,Fx!$I$5:$I$24,"NA",0,1)</f>
        <v>1</v>
      </c>
      <c r="L13" s="1">
        <f>Table1[[#This Row],[Latest Total Sales (local m)]]*Table1[[#This Row],[Fx]]</f>
        <v>0</v>
      </c>
      <c r="M13" s="15">
        <f>Table1[[#This Row],[Latest Total Sales ($m)]]/Table1[[#This Row],[Previous Total Sales ($m)]]-1</f>
        <v>-1</v>
      </c>
      <c r="N13" s="1" t="str">
        <f>IF(Table1[[#This Row],[Latest Pharma Sales (local m)]]*Table1[[#This Row],[Fx]]=0,"",Table1[[#This Row],[Latest Pharma Sales (local m)]]*Table1[[#This Row],[Fx]])</f>
        <v/>
      </c>
      <c r="O13" s="15" t="e">
        <f>Table1[[#This Row],[Latest Pharma Sales ($m)]]/Table1[[#This Row],[Previous Pharma Sales ($m)]]-1</f>
        <v>#VALUE!</v>
      </c>
      <c r="P13" s="1">
        <f>Table1[[#This Row],[Latest R&amp;D (local m)]]*Table1[[#This Row],[Fx]]</f>
        <v>0</v>
      </c>
      <c r="Q13" s="15">
        <f>Table1[[#This Row],[Latest R&amp;D ($m)]]/Table1[[#This Row],[Previous R&amp;D ($m)]]-1</f>
        <v>-1</v>
      </c>
      <c r="R13" s="1">
        <f>Table1[[#This Row],[Latest Net Income (local m)]]*Table1[[#This Row],[Fx]]</f>
        <v>0</v>
      </c>
      <c r="S13" s="15">
        <f>Table1[[#This Row],[Latest Net Income ($m)]]/Table1[[#This Row],[Previous Net Income ($m)]]-1</f>
        <v>-1</v>
      </c>
      <c r="T13" s="1">
        <f>Table1[[#This Row],[Latest Number Employed]]</f>
        <v>0</v>
      </c>
      <c r="U13" s="1">
        <f>Table1[[#This Row],[Latest Operating Profit (local m)]]*Table1[[#This Row],[Fx]]</f>
        <v>0</v>
      </c>
      <c r="V13" s="1">
        <v>0.54</v>
      </c>
      <c r="W13" s="1">
        <v>0.54</v>
      </c>
      <c r="X13" s="1">
        <v>419.50900000000001</v>
      </c>
      <c r="Y13" s="1">
        <v>616.43299999999999</v>
      </c>
      <c r="Z13" s="1">
        <v>364</v>
      </c>
      <c r="AA13" s="1">
        <v>-452.01600000000002</v>
      </c>
      <c r="AB13" s="1">
        <v>0.54</v>
      </c>
      <c r="AC13" s="1">
        <v>0.54</v>
      </c>
      <c r="AD13" s="1">
        <v>419.50900000000001</v>
      </c>
      <c r="AE13" s="1">
        <v>616.43299999999999</v>
      </c>
      <c r="AF13" s="1">
        <v>-452.01600000000002</v>
      </c>
      <c r="AG13" s="1"/>
    </row>
    <row r="14" spans="1:33">
      <c r="A14" t="s">
        <v>338</v>
      </c>
      <c r="B14" t="s">
        <v>88</v>
      </c>
      <c r="C14" t="s">
        <v>35</v>
      </c>
      <c r="D14" t="s">
        <v>36</v>
      </c>
      <c r="E14">
        <f>_xlfn.XLOOKUP(Table1[[#This Row],[Currency]],Fx!$H$5:$H$24,Fx!$I$5:$I$24,"NA",0,1)</f>
        <v>1</v>
      </c>
      <c r="F14" s="1">
        <v>100330</v>
      </c>
      <c r="G14" s="1">
        <v>98988</v>
      </c>
      <c r="H14" s="1">
        <v>11428</v>
      </c>
      <c r="I14" s="1">
        <v>31372</v>
      </c>
      <c r="J14" s="1">
        <v>83000</v>
      </c>
      <c r="K14" s="1">
        <v>31401</v>
      </c>
      <c r="L14" s="1">
        <f>Table1[[#This Row],[Latest Total Sales (local m)]]*Table1[[#This Row],[Fx]]</f>
        <v>100330</v>
      </c>
      <c r="M14" s="15">
        <f>Table1[[#This Row],[Latest Total Sales ($m)]]/Table1[[#This Row],[Previous Total Sales ($m)]]-1</f>
        <v>0.23425351835449271</v>
      </c>
      <c r="N14" s="1">
        <v>98988</v>
      </c>
      <c r="O14" s="15">
        <f>Table1[[#This Row],[Latest Pharma Sales ($m)]]/Table1[[#This Row],[Previous Pharma Sales ($m)]]-1</f>
        <v>0.24423997888306492</v>
      </c>
      <c r="P14" s="1">
        <v>13829</v>
      </c>
      <c r="Q14" s="15">
        <f>Table1[[#This Row],[Latest R&amp;D ($m)]]/Table1[[#This Row],[Previous R&amp;D ($m)]]-1</f>
        <v>0</v>
      </c>
      <c r="R14" s="1">
        <f>Table1[[#This Row],[Latest Net Income (local m)]]*Table1[[#This Row],[Fx]]</f>
        <v>31372</v>
      </c>
      <c r="S14" s="15">
        <f>Table1[[#This Row],[Latest Net Income ($m)]]/Table1[[#This Row],[Previous Net Income ($m)]]-1</f>
        <v>0.42736248236953456</v>
      </c>
      <c r="T14" s="1">
        <f>Table1[[#This Row],[Latest Number Employed]]</f>
        <v>83000</v>
      </c>
      <c r="U14" s="1">
        <f>Table1[[#This Row],[Latest Operating Profit (local m)]]*Table1[[#This Row],[Fx]]</f>
        <v>31401</v>
      </c>
      <c r="V14" s="1">
        <v>81288</v>
      </c>
      <c r="W14" s="1">
        <v>79557</v>
      </c>
      <c r="X14" s="1">
        <v>13829</v>
      </c>
      <c r="Y14" s="1">
        <v>21979</v>
      </c>
      <c r="Z14" s="1">
        <v>79000</v>
      </c>
      <c r="AA14" s="1">
        <v>24311</v>
      </c>
      <c r="AB14" s="1">
        <v>81288</v>
      </c>
      <c r="AC14" s="1">
        <v>79557</v>
      </c>
      <c r="AD14" s="1">
        <v>13829</v>
      </c>
      <c r="AE14" s="1">
        <v>21979</v>
      </c>
      <c r="AF14" s="1">
        <v>24311</v>
      </c>
      <c r="AG14" s="1"/>
    </row>
    <row r="15" spans="1:33">
      <c r="A15" t="s">
        <v>337</v>
      </c>
      <c r="B15" t="s">
        <v>88</v>
      </c>
      <c r="C15" t="s">
        <v>35</v>
      </c>
      <c r="D15" t="s">
        <v>36</v>
      </c>
      <c r="E15">
        <f>_xlfn.XLOOKUP(Table1[[#This Row],[Currency]],Fx!$H$5:$H$24,Fx!$I$5:$I$24,"NA",0,1)</f>
        <v>1</v>
      </c>
      <c r="F15" s="1">
        <v>58054</v>
      </c>
      <c r="G15" s="1">
        <v>58054</v>
      </c>
      <c r="H15" s="1">
        <v>6487</v>
      </c>
      <c r="I15" s="1">
        <v>11782</v>
      </c>
      <c r="J15" s="1">
        <v>50000</v>
      </c>
      <c r="K15" s="1">
        <v>22602</v>
      </c>
      <c r="L15" s="1">
        <f>Table1[[#This Row],[Latest Total Sales (local m)]]*Table1[[#This Row],[Fx]]</f>
        <v>58054</v>
      </c>
      <c r="M15" s="15">
        <f>Table1[[#This Row],[Latest Total Sales ($m)]]/Table1[[#This Row],[Previous Total Sales ($m)]]-1</f>
        <v>3.3044468565937679E-2</v>
      </c>
      <c r="N15" s="1">
        <f>IF(Table1[[#This Row],[Latest Pharma Sales (local m)]]*Table1[[#This Row],[Fx]]=0,"",Table1[[#This Row],[Latest Pharma Sales (local m)]]*Table1[[#This Row],[Fx]])</f>
        <v>58054</v>
      </c>
      <c r="O15" s="15">
        <f>Table1[[#This Row],[Latest Pharma Sales ($m)]]/Table1[[#This Row],[Previous Pharma Sales ($m)]]-1</f>
        <v>3.3044468565937679E-2</v>
      </c>
      <c r="P15" s="1">
        <f>Table1[[#This Row],[Latest R&amp;D (local m)]]*Table1[[#This Row],[Fx]]</f>
        <v>6487</v>
      </c>
      <c r="Q15" s="15">
        <f>Table1[[#This Row],[Latest R&amp;D ($m)]]/Table1[[#This Row],[Previous R&amp;D ($m)]]-1</f>
        <v>-8.4274421230942975E-2</v>
      </c>
      <c r="R15" s="1">
        <f>Table1[[#This Row],[Latest Net Income (local m)]]*Table1[[#This Row],[Fx]]</f>
        <v>11782</v>
      </c>
      <c r="S15" s="15">
        <f>Table1[[#This Row],[Latest Net Income ($m)]]/Table1[[#This Row],[Previous Net Income ($m)]]-1</f>
        <v>2.0793623288858143E-2</v>
      </c>
      <c r="T15" s="1">
        <f>Table1[[#This Row],[Latest Number Employed]]</f>
        <v>50000</v>
      </c>
      <c r="U15" s="1">
        <f>Table1[[#This Row],[Latest Operating Profit (local m)]]*Table1[[#This Row],[Fx]]</f>
        <v>22602</v>
      </c>
      <c r="V15" s="1">
        <v>56197</v>
      </c>
      <c r="W15" s="1">
        <v>56197</v>
      </c>
      <c r="X15" s="1">
        <v>7084</v>
      </c>
      <c r="Y15" s="1">
        <v>11542</v>
      </c>
      <c r="Z15" s="1">
        <v>50000</v>
      </c>
      <c r="AA15" s="1">
        <v>17924</v>
      </c>
      <c r="AB15" s="1">
        <v>56197</v>
      </c>
      <c r="AC15" s="1">
        <v>56197</v>
      </c>
      <c r="AD15" s="1">
        <v>7084</v>
      </c>
      <c r="AE15" s="1">
        <v>11542</v>
      </c>
      <c r="AF15" s="1">
        <v>17924</v>
      </c>
      <c r="AG15" s="1"/>
    </row>
    <row r="16" spans="1:33">
      <c r="A16" t="s">
        <v>336</v>
      </c>
      <c r="B16" t="s">
        <v>88</v>
      </c>
      <c r="C16" t="s">
        <v>35</v>
      </c>
      <c r="D16" t="s">
        <v>36</v>
      </c>
      <c r="E16">
        <f>_xlfn.XLOOKUP(Table1[[#This Row],[Currency]],Fx!$H$5:$H$24,Fx!$I$5:$I$24,"NA",0,1)</f>
        <v>1</v>
      </c>
      <c r="F16" s="1">
        <v>94943</v>
      </c>
      <c r="G16" s="1">
        <v>52563</v>
      </c>
      <c r="H16" s="1">
        <v>14603</v>
      </c>
      <c r="I16" s="1">
        <v>17941</v>
      </c>
      <c r="J16" s="1">
        <v>155800</v>
      </c>
      <c r="K16" s="1">
        <v>21725</v>
      </c>
      <c r="L16" s="1">
        <f>Table1[[#This Row],[Latest Total Sales (local m)]]*Table1[[#This Row],[Fx]]</f>
        <v>94943</v>
      </c>
      <c r="M16" s="15">
        <f>Table1[[#This Row],[Latest Total Sales ($m)]]/Table1[[#This Row],[Previous Total Sales ($m)]]-1</f>
        <v>1.2455345241269011E-2</v>
      </c>
      <c r="N16" s="1">
        <f>IF(Table1[[#This Row],[Latest Pharma Sales (local m)]]*Table1[[#This Row],[Fx]]=0,"",Table1[[#This Row],[Latest Pharma Sales (local m)]]*Table1[[#This Row],[Fx]])</f>
        <v>52563</v>
      </c>
      <c r="O16" s="15">
        <f>Table1[[#This Row],[Latest Pharma Sales ($m)]]/Table1[[#This Row],[Previous Pharma Sales ($m)]]-1</f>
        <v>9.2741935483870996E-3</v>
      </c>
      <c r="P16" s="1">
        <f>Table1[[#This Row],[Latest R&amp;D (local m)]]*Table1[[#This Row],[Fx]]</f>
        <v>14603</v>
      </c>
      <c r="Q16" s="15">
        <f>Table1[[#This Row],[Latest R&amp;D ($m)]]/Table1[[#This Row],[Previous R&amp;D ($m)]]-1</f>
        <v>-7.5438358026369556E-3</v>
      </c>
      <c r="R16" s="1">
        <f>Table1[[#This Row],[Latest Net Income (local m)]]*Table1[[#This Row],[Fx]]</f>
        <v>17941</v>
      </c>
      <c r="S16" s="15">
        <f>Table1[[#This Row],[Latest Net Income ($m)]]/Table1[[#This Row],[Previous Net Income ($m)]]-1</f>
        <v>-0.14067439409905158</v>
      </c>
      <c r="T16" s="1">
        <f>Table1[[#This Row],[Latest Number Employed]]</f>
        <v>155800</v>
      </c>
      <c r="U16" s="1">
        <f>Table1[[#This Row],[Latest Operating Profit (local m)]]*Table1[[#This Row],[Fx]]</f>
        <v>21725</v>
      </c>
      <c r="V16" s="1">
        <v>93775</v>
      </c>
      <c r="W16" s="1">
        <v>52080</v>
      </c>
      <c r="X16" s="1">
        <v>14714</v>
      </c>
      <c r="Y16" s="1">
        <v>20878</v>
      </c>
      <c r="Z16" s="1">
        <v>141700</v>
      </c>
      <c r="AA16" s="1">
        <v>23647</v>
      </c>
      <c r="AB16" s="1">
        <v>93775</v>
      </c>
      <c r="AC16" s="1">
        <v>52080</v>
      </c>
      <c r="AD16" s="1">
        <v>14714</v>
      </c>
      <c r="AE16" s="1">
        <v>20878</v>
      </c>
      <c r="AF16" s="1">
        <f>22776+252+489+183-53</f>
        <v>23647</v>
      </c>
      <c r="AG16" s="1"/>
    </row>
    <row r="17" spans="1:33">
      <c r="A17" t="s">
        <v>335</v>
      </c>
      <c r="B17" t="s">
        <v>88</v>
      </c>
      <c r="C17" t="s">
        <v>35</v>
      </c>
      <c r="D17" t="s">
        <v>36</v>
      </c>
      <c r="E17">
        <f>_xlfn.XLOOKUP(Table1[[#This Row],[Currency]],Fx!$H$5:$H$24,Fx!$I$5:$I$24,"NA",0,1)</f>
        <v>1</v>
      </c>
      <c r="F17" s="1">
        <v>58473</v>
      </c>
      <c r="G17" s="1">
        <v>52005</v>
      </c>
      <c r="H17" s="1">
        <v>11818</v>
      </c>
      <c r="I17" s="1">
        <v>14519</v>
      </c>
      <c r="J17" s="1">
        <v>69000</v>
      </c>
      <c r="K17" s="1">
        <v>19501</v>
      </c>
      <c r="L17" s="1">
        <f>Table1[[#This Row],[Latest Total Sales (local m)]]*Table1[[#This Row],[Fx]]</f>
        <v>58473</v>
      </c>
      <c r="M17" s="15">
        <f>Table1[[#This Row],[Latest Total Sales ($m)]]/Table1[[#This Row],[Previous Total Sales ($m)]]-1</f>
        <v>0.20057900788436278</v>
      </c>
      <c r="N17" s="1">
        <f>IF(Table1[[#This Row],[Latest Pharma Sales (local m)]]*Table1[[#This Row],[Fx]]=0,"",Table1[[#This Row],[Latest Pharma Sales (local m)]]*Table1[[#This Row],[Fx]])</f>
        <v>52005</v>
      </c>
      <c r="O17" s="15">
        <f>Table1[[#This Row],[Latest Pharma Sales ($m)]]/Table1[[#This Row],[Previous Pharma Sales ($m)]]-1</f>
        <v>0.21637741497871543</v>
      </c>
      <c r="P17" s="1">
        <f>Table1[[#This Row],[Latest R&amp;D (local m)]]*Table1[[#This Row],[Fx]]</f>
        <v>11818</v>
      </c>
      <c r="Q17" s="15">
        <f>Table1[[#This Row],[Latest R&amp;D ($m)]]/Table1[[#This Row],[Previous R&amp;D ($m)]]-1</f>
        <v>-3.4871376071866078E-2</v>
      </c>
      <c r="R17" s="1">
        <f>Table1[[#This Row],[Latest Net Income (local m)]]*Table1[[#This Row],[Fx]]</f>
        <v>14519</v>
      </c>
      <c r="S17" s="15">
        <f>Table1[[#This Row],[Latest Net Income ($m)]]/Table1[[#This Row],[Previous Net Income ($m)]]-1</f>
        <v>0.11265231052187907</v>
      </c>
      <c r="T17" s="1">
        <f>Table1[[#This Row],[Latest Number Employed]]</f>
        <v>69000</v>
      </c>
      <c r="U17" s="1">
        <f>Table1[[#This Row],[Latest Operating Profit (local m)]]*Table1[[#This Row],[Fx]]</f>
        <v>19501</v>
      </c>
      <c r="V17" s="1">
        <v>48704</v>
      </c>
      <c r="W17" s="1">
        <v>42754</v>
      </c>
      <c r="X17" s="1">
        <v>12245</v>
      </c>
      <c r="Y17" s="1">
        <v>13049</v>
      </c>
      <c r="Z17" s="1">
        <v>68000</v>
      </c>
      <c r="AA17" s="1">
        <v>13879</v>
      </c>
      <c r="AB17" s="1">
        <v>48704</v>
      </c>
      <c r="AC17" s="1">
        <v>42754</v>
      </c>
      <c r="AD17" s="1">
        <v>12245</v>
      </c>
      <c r="AE17" s="1">
        <v>13049</v>
      </c>
      <c r="AF17" s="1">
        <v>13879</v>
      </c>
      <c r="AG17" s="1"/>
    </row>
    <row r="18" spans="1:33">
      <c r="A18" t="s">
        <v>334</v>
      </c>
      <c r="B18" t="s">
        <v>88</v>
      </c>
      <c r="C18" t="s">
        <v>332</v>
      </c>
      <c r="D18" t="s">
        <v>36</v>
      </c>
      <c r="E18">
        <f>_xlfn.XLOOKUP(Table1[[#This Row],[Currency]],Fx!$H$5:$H$24,Fx!$I$5:$I$24,"NA",0,1)</f>
        <v>1</v>
      </c>
      <c r="F18" s="1">
        <v>48274</v>
      </c>
      <c r="G18" s="1">
        <v>48274</v>
      </c>
      <c r="H18" s="1">
        <v>8485</v>
      </c>
      <c r="I18" s="1">
        <v>6642</v>
      </c>
      <c r="J18" s="1">
        <v>101703</v>
      </c>
      <c r="K18" s="1">
        <v>11713</v>
      </c>
      <c r="L18" s="1">
        <f>Table1[[#This Row],[Latest Total Sales (local m)]]*Table1[[#This Row],[Fx]]</f>
        <v>48274</v>
      </c>
      <c r="M18" s="15">
        <f>Table1[[#This Row],[Latest Total Sales ($m)]]/Table1[[#This Row],[Previous Total Sales ($m)]]-1</f>
        <v>-6.4928524386936859E-2</v>
      </c>
      <c r="N18" s="1">
        <f>IF(Table1[[#This Row],[Latest Pharma Sales (local m)]]*Table1[[#This Row],[Fx]]=0,"",Table1[[#This Row],[Latest Pharma Sales (local m)]]*Table1[[#This Row],[Fx]])</f>
        <v>48274</v>
      </c>
      <c r="O18" s="15">
        <f>Table1[[#This Row],[Latest Pharma Sales ($m)]]/Table1[[#This Row],[Previous Pharma Sales ($m)]]-1</f>
        <v>-6.4928524386936859E-2</v>
      </c>
      <c r="P18" s="1">
        <f>Table1[[#This Row],[Latest R&amp;D (local m)]]*Table1[[#This Row],[Fx]]</f>
        <v>8485</v>
      </c>
      <c r="Q18" s="15">
        <f>Table1[[#This Row],[Latest R&amp;D ($m)]]/Table1[[#This Row],[Previous R&amp;D ($m)]]-1</f>
        <v>-0.11058700209643602</v>
      </c>
      <c r="R18" s="1">
        <f>Table1[[#This Row],[Latest Net Income (local m)]]*Table1[[#This Row],[Fx]]</f>
        <v>6642</v>
      </c>
      <c r="S18" s="15">
        <f>Table1[[#This Row],[Latest Net Income ($m)]]/Table1[[#This Row],[Previous Net Income ($m)]]-1</f>
        <v>-0.72345740694479144</v>
      </c>
      <c r="T18" s="1">
        <f>Table1[[#This Row],[Latest Number Employed]]</f>
        <v>101703</v>
      </c>
      <c r="U18" s="1">
        <f>Table1[[#This Row],[Latest Operating Profit (local m)]]*Table1[[#This Row],[Fx]]</f>
        <v>11713</v>
      </c>
      <c r="V18" s="1">
        <v>51626</v>
      </c>
      <c r="W18" s="1">
        <v>51626</v>
      </c>
      <c r="X18" s="1">
        <v>9540</v>
      </c>
      <c r="Y18" s="1">
        <v>24018</v>
      </c>
      <c r="Z18" s="1">
        <v>104323</v>
      </c>
      <c r="AA18" s="1">
        <v>11689</v>
      </c>
      <c r="AB18" s="1">
        <v>51626</v>
      </c>
      <c r="AC18" s="1">
        <v>51626</v>
      </c>
      <c r="AD18" s="1">
        <v>9540</v>
      </c>
      <c r="AE18" s="1">
        <v>24018</v>
      </c>
      <c r="AF18" s="1">
        <v>11689</v>
      </c>
      <c r="AG18" s="1"/>
    </row>
    <row r="19" spans="1:33">
      <c r="A19" t="s">
        <v>331</v>
      </c>
      <c r="B19" t="s">
        <v>88</v>
      </c>
      <c r="C19" t="s">
        <v>332</v>
      </c>
      <c r="D19" t="s">
        <v>333</v>
      </c>
      <c r="E19">
        <f>_xlfn.XLOOKUP(Table1[[#This Row],[Currency]],Fx!$H$5:$H$24,Fx!$I$5:$I$24,"NA",0,1)</f>
        <v>1.0481758000000001</v>
      </c>
      <c r="F19" s="1">
        <v>63281</v>
      </c>
      <c r="G19" s="1">
        <v>45551</v>
      </c>
      <c r="H19" s="1">
        <v>14050</v>
      </c>
      <c r="I19" s="1">
        <v>12421</v>
      </c>
      <c r="J19" s="1">
        <v>103613</v>
      </c>
      <c r="K19" s="1">
        <v>18175</v>
      </c>
      <c r="L19" s="1">
        <f>Table1[[#This Row],[Latest Total Sales (local m)]]*Table1[[#This Row],[Fx]]</f>
        <v>66329.612799800001</v>
      </c>
      <c r="M19" s="15">
        <f>Table1[[#This Row],[Latest Total Sales ($m)]]/Table1[[#This Row],[Previous Total Sales ($m)]]-1</f>
        <v>-3.4588681345790184E-2</v>
      </c>
      <c r="N19" s="1">
        <f>IF(Table1[[#This Row],[Latest Pharma Sales (local m)]]*Table1[[#This Row],[Fx]]=0,"",Table1[[#This Row],[Latest Pharma Sales (local m)]]*Table1[[#This Row],[Fx]])</f>
        <v>47745.455865800002</v>
      </c>
      <c r="O19" s="15">
        <f>Table1[[#This Row],[Latest Pharma Sales ($m)]]/Table1[[#This Row],[Previous Pharma Sales ($m)]]-1</f>
        <v>-3.1063082103371942E-2</v>
      </c>
      <c r="P19" s="1">
        <f>Table1[[#This Row],[Latest R&amp;D (local m)]]*Table1[[#This Row],[Fx]]</f>
        <v>14726.869990000001</v>
      </c>
      <c r="Q19" s="15">
        <f>Table1[[#This Row],[Latest R&amp;D ($m)]]/Table1[[#This Row],[Previous R&amp;D ($m)]]-1</f>
        <v>-9.0401854949630933E-2</v>
      </c>
      <c r="R19" s="1">
        <f>Table1[[#This Row],[Latest Net Income (local m)]]*Table1[[#This Row],[Fx]]</f>
        <v>13019.391611800002</v>
      </c>
      <c r="S19" s="15">
        <f>Table1[[#This Row],[Latest Net Income ($m)]]/Table1[[#This Row],[Previous Net Income ($m)]]-1</f>
        <v>-0.14569871950210778</v>
      </c>
      <c r="T19" s="1">
        <f>Table1[[#This Row],[Latest Number Employed]]</f>
        <v>103613</v>
      </c>
      <c r="U19" s="1">
        <f>Table1[[#This Row],[Latest Operating Profit (local m)]]*Table1[[#This Row],[Fx]]</f>
        <v>19050.595165000002</v>
      </c>
      <c r="V19" s="1">
        <v>68706.0649882</v>
      </c>
      <c r="W19" s="1">
        <v>49276.124156199992</v>
      </c>
      <c r="X19" s="1">
        <v>16190.523331799999</v>
      </c>
      <c r="Y19" s="1">
        <v>15239.812825999999</v>
      </c>
      <c r="Z19" s="1">
        <v>100920</v>
      </c>
      <c r="AA19" s="1">
        <v>19862.081971</v>
      </c>
      <c r="AB19" s="1">
        <v>62801</v>
      </c>
      <c r="AC19" s="1">
        <v>45041</v>
      </c>
      <c r="AD19" s="1">
        <v>14799</v>
      </c>
      <c r="AE19" s="1">
        <f>14935-1005</f>
        <v>13930</v>
      </c>
      <c r="AF19" s="1">
        <v>18155</v>
      </c>
      <c r="AG19" s="1"/>
    </row>
    <row r="20" spans="1:33">
      <c r="A20" t="s">
        <v>330</v>
      </c>
      <c r="B20" t="s">
        <v>88</v>
      </c>
      <c r="C20" t="s">
        <v>35</v>
      </c>
      <c r="D20" t="s">
        <v>36</v>
      </c>
      <c r="E20">
        <f>_xlfn.XLOOKUP(Table1[[#This Row],[Currency]],Fx!$H$5:$H$24,Fx!$I$5:$I$24,"NA",0,1)</f>
        <v>1</v>
      </c>
      <c r="F20" s="1">
        <v>46159</v>
      </c>
      <c r="G20" s="1">
        <v>46159</v>
      </c>
      <c r="H20" s="1">
        <v>9509</v>
      </c>
      <c r="I20" s="1">
        <v>6327</v>
      </c>
      <c r="J20" s="1">
        <v>34300</v>
      </c>
      <c r="K20" s="1">
        <v>7713</v>
      </c>
      <c r="L20" s="1">
        <f>Table1[[#This Row],[Latest Total Sales (local m)]]*Table1[[#This Row],[Fx]]</f>
        <v>46159</v>
      </c>
      <c r="M20" s="15">
        <f>Table1[[#This Row],[Latest Total Sales ($m)]]/Table1[[#This Row],[Previous Total Sales ($m)]]-1</f>
        <v>-4.8722647407567488E-3</v>
      </c>
      <c r="N20" s="1">
        <f>IF(Table1[[#This Row],[Latest Pharma Sales (local m)]]*Table1[[#This Row],[Fx]]=0,"",Table1[[#This Row],[Latest Pharma Sales (local m)]]*Table1[[#This Row],[Fx]])</f>
        <v>46159</v>
      </c>
      <c r="O20" s="15">
        <f>Table1[[#This Row],[Latest Pharma Sales ($m)]]/Table1[[#This Row],[Previous Pharma Sales ($m)]]-1</f>
        <v>-4.8722647407567488E-3</v>
      </c>
      <c r="P20" s="1">
        <f>Table1[[#This Row],[Latest R&amp;D (local m)]]*Table1[[#This Row],[Fx]]</f>
        <v>9509</v>
      </c>
      <c r="Q20" s="15">
        <f>Table1[[#This Row],[Latest R&amp;D ($m)]]/Table1[[#This Row],[Previous R&amp;D ($m)]]-1</f>
        <v>-0.16249779813281662</v>
      </c>
      <c r="R20" s="1">
        <f>Table1[[#This Row],[Latest Net Income (local m)]]*Table1[[#This Row],[Fx]]</f>
        <v>6327</v>
      </c>
      <c r="S20" s="15">
        <f>Table1[[#This Row],[Latest Net Income ($m)]]/Table1[[#This Row],[Previous Net Income ($m)]]-1</f>
        <v>-9.5367457820989432E-2</v>
      </c>
      <c r="T20" s="1">
        <f>Table1[[#This Row],[Latest Number Employed]]</f>
        <v>34300</v>
      </c>
      <c r="U20" s="1">
        <f>Table1[[#This Row],[Latest Operating Profit (local m)]]*Table1[[#This Row],[Fx]]</f>
        <v>7713</v>
      </c>
      <c r="V20" s="1">
        <v>46385</v>
      </c>
      <c r="W20" s="1">
        <v>46385</v>
      </c>
      <c r="X20" s="1">
        <v>11354</v>
      </c>
      <c r="Y20" s="1">
        <v>6994</v>
      </c>
      <c r="Z20" s="1">
        <v>32200</v>
      </c>
      <c r="AA20" s="1">
        <v>8098</v>
      </c>
      <c r="AB20" s="1">
        <v>46385</v>
      </c>
      <c r="AC20" s="1">
        <v>46385</v>
      </c>
      <c r="AD20" s="1">
        <v>11354</v>
      </c>
      <c r="AE20" s="1">
        <v>6994</v>
      </c>
      <c r="AF20" s="1">
        <v>8098</v>
      </c>
      <c r="AG20" s="1"/>
    </row>
    <row r="21" spans="1:33">
      <c r="A21" t="s">
        <v>329</v>
      </c>
      <c r="B21" t="s">
        <v>94</v>
      </c>
      <c r="C21" t="s">
        <v>164</v>
      </c>
      <c r="D21" t="s">
        <v>36</v>
      </c>
      <c r="E21">
        <f>_xlfn.XLOOKUP(Table1[[#This Row],[Currency]],Fx!$H$5:$H$24,Fx!$I$5:$I$24,"NA",0,1)</f>
        <v>1</v>
      </c>
      <c r="F21" s="1">
        <v>44351</v>
      </c>
      <c r="G21" s="1">
        <v>44351</v>
      </c>
      <c r="H21" s="1">
        <v>9762</v>
      </c>
      <c r="I21" s="1">
        <v>2501</v>
      </c>
      <c r="J21" s="1">
        <v>83500</v>
      </c>
      <c r="K21" s="1">
        <v>3757</v>
      </c>
      <c r="L21" s="1">
        <f>Table1[[#This Row],[Latest Total Sales (local m)]]*Table1[[#This Row],[Fx]]</f>
        <v>44351</v>
      </c>
      <c r="M21" s="15">
        <f>Table1[[#This Row],[Latest Total Sales ($m)]]/Table1[[#This Row],[Previous Total Sales ($m)]]-1</f>
        <v>0.18531683459390114</v>
      </c>
      <c r="N21" s="1">
        <f>IF(Table1[[#This Row],[Latest Pharma Sales (local m)]]*Table1[[#This Row],[Fx]]=0,"",Table1[[#This Row],[Latest Pharma Sales (local m)]]*Table1[[#This Row],[Fx]])</f>
        <v>44351</v>
      </c>
      <c r="O21" s="15">
        <f>Table1[[#This Row],[Latest Pharma Sales ($m)]]/Table1[[#This Row],[Previous Pharma Sales ($m)]]-1</f>
        <v>0.18531683459390114</v>
      </c>
      <c r="P21" s="1">
        <f>Table1[[#This Row],[Latest R&amp;D (local m)]]*Table1[[#This Row],[Fx]]</f>
        <v>9762</v>
      </c>
      <c r="Q21" s="15">
        <f>Table1[[#This Row],[Latest R&amp;D ($m)]]/Table1[[#This Row],[Previous R&amp;D ($m)]]-1</f>
        <v>2.6705012325389799E-3</v>
      </c>
      <c r="R21" s="1">
        <f>Table1[[#This Row],[Latest Net Income (local m)]]*Table1[[#This Row],[Fx]]</f>
        <v>2501</v>
      </c>
      <c r="S21" s="15">
        <f>Table1[[#This Row],[Latest Net Income ($m)]]/Table1[[#This Row],[Previous Net Income ($m)]]-1</f>
        <v>-10.437735849056605</v>
      </c>
      <c r="T21" s="1">
        <f>Table1[[#This Row],[Latest Number Employed]]</f>
        <v>83500</v>
      </c>
      <c r="U21" s="1">
        <f>Table1[[#This Row],[Latest Operating Profit (local m)]]*Table1[[#This Row],[Fx]]</f>
        <v>3757</v>
      </c>
      <c r="V21" s="1">
        <v>37417</v>
      </c>
      <c r="W21" s="1">
        <v>37417</v>
      </c>
      <c r="X21" s="1">
        <v>9736</v>
      </c>
      <c r="Y21" s="1">
        <v>-265</v>
      </c>
      <c r="Z21" s="1">
        <v>83100</v>
      </c>
      <c r="AA21" s="1">
        <v>1056</v>
      </c>
      <c r="AB21" s="1">
        <v>37417</v>
      </c>
      <c r="AC21" s="1">
        <v>37417</v>
      </c>
      <c r="AD21" s="1">
        <v>9736</v>
      </c>
      <c r="AE21" s="1">
        <v>-265</v>
      </c>
      <c r="AF21" s="1">
        <v>1056</v>
      </c>
      <c r="AG21" s="1"/>
    </row>
    <row r="22" spans="1:33">
      <c r="A22" t="s">
        <v>328</v>
      </c>
      <c r="B22" t="s">
        <v>94</v>
      </c>
      <c r="C22" t="s">
        <v>226</v>
      </c>
      <c r="D22" t="s">
        <v>74</v>
      </c>
      <c r="E22">
        <f>_xlfn.XLOOKUP(Table1[[#This Row],[Currency]],Fx!$H$5:$H$24,Fx!$I$5:$I$24,"NA",0,1)</f>
        <v>1.0537698</v>
      </c>
      <c r="F22" s="1">
        <v>42997</v>
      </c>
      <c r="G22" s="1">
        <f>30688+7229</f>
        <v>37917</v>
      </c>
      <c r="H22" s="1">
        <v>6706</v>
      </c>
      <c r="I22" s="1">
        <v>6720</v>
      </c>
      <c r="J22" s="1">
        <v>91573</v>
      </c>
      <c r="K22" s="1">
        <v>8502</v>
      </c>
      <c r="L22" s="1">
        <f>Table1[[#This Row],[Latest Total Sales (local m)]]*Table1[[#This Row],[Fx]]</f>
        <v>45308.940090600001</v>
      </c>
      <c r="M22" s="15">
        <f>Table1[[#This Row],[Latest Total Sales ($m)]]/Table1[[#This Row],[Previous Total Sales ($m)]]-1</f>
        <v>1.4446387884994083E-2</v>
      </c>
      <c r="N22" s="1">
        <f>IF(Table1[[#This Row],[Latest Pharma Sales (local m)]]*Table1[[#This Row],[Fx]]=0,"",Table1[[#This Row],[Latest Pharma Sales (local m)]]*Table1[[#This Row],[Fx]])</f>
        <v>39955.789506599998</v>
      </c>
      <c r="O22" s="15">
        <f>Table1[[#This Row],[Latest Pharma Sales ($m)]]/Table1[[#This Row],[Previous Pharma Sales ($m)]]-1</f>
        <v>1.4648154769469013E-2</v>
      </c>
      <c r="P22" s="1">
        <f>Table1[[#This Row],[Latest R&amp;D (local m)]]*Table1[[#This Row],[Fx]]</f>
        <v>7066.5802788000001</v>
      </c>
      <c r="Q22" s="15">
        <f>Table1[[#This Row],[Latest R&amp;D ($m)]]/Table1[[#This Row],[Previous R&amp;D ($m)]]-1</f>
        <v>4.9622398498886833E-2</v>
      </c>
      <c r="R22" s="1">
        <f>Table1[[#This Row],[Latest Net Income (local m)]]*Table1[[#This Row],[Fx]]</f>
        <v>7081.3330559999995</v>
      </c>
      <c r="S22" s="15">
        <f>Table1[[#This Row],[Latest Net Income ($m)]]/Table1[[#This Row],[Previous Net Income ($m)]]-1</f>
        <v>-3.7936132180298676E-2</v>
      </c>
      <c r="T22" s="1">
        <f>Table1[[#This Row],[Latest Number Employed]]</f>
        <v>91573</v>
      </c>
      <c r="U22" s="1">
        <f>Table1[[#This Row],[Latest Operating Profit (local m)]]*Table1[[#This Row],[Fx]]</f>
        <v>8959.150839599999</v>
      </c>
      <c r="V22" s="1">
        <v>44663.710800000001</v>
      </c>
      <c r="W22" s="1">
        <v>39378.960400000004</v>
      </c>
      <c r="X22" s="1">
        <v>6732.4976000000006</v>
      </c>
      <c r="Y22" s="1">
        <v>7360.5644000000002</v>
      </c>
      <c r="Z22" s="1">
        <v>95442</v>
      </c>
      <c r="AA22" s="1">
        <v>9611.4328000000005</v>
      </c>
      <c r="AB22" s="1">
        <v>37761</v>
      </c>
      <c r="AC22" s="1">
        <v>33293</v>
      </c>
      <c r="AD22" s="1">
        <v>5692</v>
      </c>
      <c r="AE22" s="1">
        <v>6223</v>
      </c>
      <c r="AF22" s="1">
        <v>8126</v>
      </c>
      <c r="AG22" s="1"/>
    </row>
    <row r="23" spans="1:33">
      <c r="A23" t="s">
        <v>327</v>
      </c>
      <c r="B23" t="s">
        <v>88</v>
      </c>
      <c r="C23" t="s">
        <v>164</v>
      </c>
      <c r="D23" t="s">
        <v>165</v>
      </c>
      <c r="E23">
        <f>_xlfn.XLOOKUP(Table1[[#This Row],[Currency]],Fx!$H$5:$H$24,Fx!$I$5:$I$24,"NA",0,1)</f>
        <v>1.237023</v>
      </c>
      <c r="F23" s="1">
        <v>29324</v>
      </c>
      <c r="G23" s="1">
        <v>29324</v>
      </c>
      <c r="H23" s="1">
        <v>4836</v>
      </c>
      <c r="I23" s="1">
        <v>4461</v>
      </c>
      <c r="J23" s="1">
        <v>69400</v>
      </c>
      <c r="K23" s="1">
        <v>6682</v>
      </c>
      <c r="L23" s="1">
        <f>Table1[[#This Row],[Latest Total Sales (local m)]]*Table1[[#This Row],[Fx]]</f>
        <v>36274.462452</v>
      </c>
      <c r="M23" s="15">
        <f>Table1[[#This Row],[Latest Total Sales ($m)]]/Table1[[#This Row],[Previous Total Sales ($m)]]-1</f>
        <v>-0.22706423484085936</v>
      </c>
      <c r="N23" s="1">
        <f>IF(Table1[[#This Row],[Latest Pharma Sales (local m)]]*Table1[[#This Row],[Fx]]=0,"",Table1[[#This Row],[Latest Pharma Sales (local m)]]*Table1[[#This Row],[Fx]])</f>
        <v>36274.462452</v>
      </c>
      <c r="O23" s="15">
        <f>Table1[[#This Row],[Latest Pharma Sales ($m)]]/Table1[[#This Row],[Previous Pharma Sales ($m)]]-1</f>
        <v>7.5934659184678788E-2</v>
      </c>
      <c r="P23" s="1">
        <f>Table1[[#This Row],[Latest R&amp;D (local m)]]*Table1[[#This Row],[Fx]]</f>
        <v>5982.2432280000003</v>
      </c>
      <c r="Q23" s="15">
        <f>Table1[[#This Row],[Latest R&amp;D ($m)]]/Table1[[#This Row],[Previous R&amp;D ($m)]]-1</f>
        <v>-0.17610902805771156</v>
      </c>
      <c r="R23" s="1">
        <f>Table1[[#This Row],[Latest Net Income (local m)]]*Table1[[#This Row],[Fx]]</f>
        <v>5518.3596029999999</v>
      </c>
      <c r="S23" s="15">
        <f>Table1[[#This Row],[Latest Net Income ($m)]]/Table1[[#This Row],[Previous Net Income ($m)]]-1</f>
        <v>-8.5222522965126335E-2</v>
      </c>
      <c r="T23" s="1">
        <f>Table1[[#This Row],[Latest Number Employed]]</f>
        <v>69400</v>
      </c>
      <c r="U23" s="1">
        <f>Table1[[#This Row],[Latest Operating Profit (local m)]]*Table1[[#This Row],[Fx]]</f>
        <v>8265.7876859999997</v>
      </c>
      <c r="V23" s="1">
        <v>46930.759433200001</v>
      </c>
      <c r="W23" s="1">
        <v>33714.373026599998</v>
      </c>
      <c r="X23" s="1">
        <v>7260.9646563999995</v>
      </c>
      <c r="Y23" s="1">
        <v>6032.4611629999999</v>
      </c>
      <c r="Z23" s="1">
        <v>90096</v>
      </c>
      <c r="AA23" s="1">
        <v>8530.7392638000001</v>
      </c>
      <c r="AB23" s="1">
        <v>34114</v>
      </c>
      <c r="AC23" s="1">
        <f>17729+6778</f>
        <v>24507</v>
      </c>
      <c r="AD23" s="1">
        <v>5278</v>
      </c>
      <c r="AE23" s="1">
        <v>4385</v>
      </c>
      <c r="AF23" s="1">
        <v>6201</v>
      </c>
      <c r="AG23" s="1"/>
    </row>
    <row r="24" spans="1:33">
      <c r="A24" t="s">
        <v>326</v>
      </c>
      <c r="B24" t="s">
        <v>34</v>
      </c>
      <c r="C24" t="s">
        <v>77</v>
      </c>
      <c r="D24" t="s">
        <v>78</v>
      </c>
      <c r="E24">
        <f>_xlfn.XLOOKUP(Table1[[#This Row],[Currency]],Fx!$H$5:$H$24,Fx!$I$5:$I$24,"NA",0,1)</f>
        <v>7.6579064999999997E-3</v>
      </c>
      <c r="F24" s="1">
        <v>4027478</v>
      </c>
      <c r="G24" s="1">
        <v>4027478</v>
      </c>
      <c r="H24" s="1">
        <v>633325</v>
      </c>
      <c r="I24" s="1">
        <v>317038</v>
      </c>
      <c r="J24" s="1">
        <v>49095</v>
      </c>
      <c r="K24" s="1">
        <v>490505</v>
      </c>
      <c r="L24" s="1">
        <f>Table1[[#This Row],[Latest Total Sales (local m)]]*Table1[[#This Row],[Fx]]</f>
        <v>30842.049954807</v>
      </c>
      <c r="M24" s="15">
        <f>Table1[[#This Row],[Latest Total Sales ($m)]]/Table1[[#This Row],[Previous Total Sales ($m)]]-1</f>
        <v>-5.1429487326695278E-2</v>
      </c>
      <c r="N24" s="1">
        <f>IF(Table1[[#This Row],[Latest Pharma Sales (local m)]]*Table1[[#This Row],[Fx]]=0,"",Table1[[#This Row],[Latest Pharma Sales (local m)]]*Table1[[#This Row],[Fx]])</f>
        <v>30842.049954807</v>
      </c>
      <c r="O24" s="15">
        <f>Table1[[#This Row],[Latest Pharma Sales ($m)]]/Table1[[#This Row],[Previous Pharma Sales ($m)]]-1</f>
        <v>-5.1429487326695278E-2</v>
      </c>
      <c r="P24" s="1">
        <f>Table1[[#This Row],[Latest R&amp;D (local m)]]*Table1[[#This Row],[Fx]]</f>
        <v>4849.9436341125001</v>
      </c>
      <c r="Q24" s="15">
        <f>Table1[[#This Row],[Latest R&amp;D ($m)]]/Table1[[#This Row],[Previous R&amp;D ($m)]]-1</f>
        <v>1.1910381068050757E-2</v>
      </c>
      <c r="R24" s="1">
        <f>Table1[[#This Row],[Latest Net Income (local m)]]*Table1[[#This Row],[Fx]]</f>
        <v>2427.8473609469997</v>
      </c>
      <c r="S24" s="15">
        <f>Table1[[#This Row],[Latest Net Income ($m)]]/Table1[[#This Row],[Previous Net Income ($m)]]-1</f>
        <v>0.15785418751301261</v>
      </c>
      <c r="T24" s="1">
        <f>Table1[[#This Row],[Latest Number Employed]]</f>
        <v>49095</v>
      </c>
      <c r="U24" s="1">
        <f>Table1[[#This Row],[Latest Operating Profit (local m)]]*Table1[[#This Row],[Fx]]</f>
        <v>3756.2414277824996</v>
      </c>
      <c r="V24" s="1">
        <v>32514.240684002001</v>
      </c>
      <c r="W24" s="1">
        <v>32514.240684002001</v>
      </c>
      <c r="X24" s="1">
        <v>4792.8588587000004</v>
      </c>
      <c r="Y24" s="1">
        <v>2096.8506977219999</v>
      </c>
      <c r="Z24" s="1">
        <v>47347</v>
      </c>
      <c r="AA24" s="1">
        <v>4198.3658009480005</v>
      </c>
      <c r="AB24" s="1">
        <v>3569006</v>
      </c>
      <c r="AC24" s="1">
        <v>3569006</v>
      </c>
      <c r="AD24" s="1">
        <v>526087</v>
      </c>
      <c r="AE24" s="1">
        <v>230166</v>
      </c>
      <c r="AF24" s="1">
        <v>460844</v>
      </c>
      <c r="AG24" s="1"/>
    </row>
    <row r="25" spans="1:33">
      <c r="A25" t="s">
        <v>325</v>
      </c>
      <c r="B25" t="s">
        <v>94</v>
      </c>
      <c r="C25" t="s">
        <v>35</v>
      </c>
      <c r="D25" t="s">
        <v>36</v>
      </c>
      <c r="E25">
        <f>_xlfn.XLOOKUP(Table1[[#This Row],[Currency]],Fx!$H$5:$H$24,Fx!$I$5:$I$24,"NA",0,1)</f>
        <v>1</v>
      </c>
      <c r="F25" s="1">
        <v>28541.4</v>
      </c>
      <c r="G25" s="1">
        <v>28541.4</v>
      </c>
      <c r="H25" s="1">
        <v>7190.8</v>
      </c>
      <c r="I25" s="1">
        <v>6244.8</v>
      </c>
      <c r="J25" s="1">
        <v>39000</v>
      </c>
      <c r="K25" s="1">
        <v>6806.4</v>
      </c>
      <c r="L25" s="1">
        <f>Table1[[#This Row],[Latest Total Sales (local m)]]*Table1[[#This Row],[Fx]]</f>
        <v>28541.4</v>
      </c>
      <c r="M25" s="15">
        <f>Table1[[#This Row],[Latest Total Sales ($m)]]/Table1[[#This Row],[Previous Total Sales ($m)]]-1</f>
        <v>7.8747386858013524E-3</v>
      </c>
      <c r="N25" s="1">
        <f>IF(Table1[[#This Row],[Latest Pharma Sales (local m)]]*Table1[[#This Row],[Fx]]=0,"",Table1[[#This Row],[Latest Pharma Sales (local m)]]*Table1[[#This Row],[Fx]])</f>
        <v>28541.4</v>
      </c>
      <c r="O25" s="15">
        <f>Table1[[#This Row],[Latest Pharma Sales ($m)]]/Table1[[#This Row],[Previous Pharma Sales ($m)]]-1</f>
        <v>7.8747386858013524E-3</v>
      </c>
      <c r="P25" s="1">
        <f>Table1[[#This Row],[Latest R&amp;D (local m)]]*Table1[[#This Row],[Fx]]</f>
        <v>7190.8</v>
      </c>
      <c r="Q25" s="15">
        <f>Table1[[#This Row],[Latest R&amp;D ($m)]]/Table1[[#This Row],[Previous R&amp;D ($m)]]-1</f>
        <v>2.3470302737016002E-2</v>
      </c>
      <c r="R25" s="1">
        <f>Table1[[#This Row],[Latest Net Income (local m)]]*Table1[[#This Row],[Fx]]</f>
        <v>6244.8</v>
      </c>
      <c r="S25" s="15">
        <f>Table1[[#This Row],[Latest Net Income ($m)]]/Table1[[#This Row],[Previous Net Income ($m)]]-1</f>
        <v>0.11879893222494942</v>
      </c>
      <c r="T25" s="1">
        <f>Table1[[#This Row],[Latest Number Employed]]</f>
        <v>39000</v>
      </c>
      <c r="U25" s="1">
        <f>Table1[[#This Row],[Latest Operating Profit (local m)]]*Table1[[#This Row],[Fx]]</f>
        <v>6806.4</v>
      </c>
      <c r="V25" s="1">
        <v>28318.400000000001</v>
      </c>
      <c r="W25" s="1">
        <v>28318.400000000001</v>
      </c>
      <c r="X25" s="1">
        <v>7025.9</v>
      </c>
      <c r="Y25" s="1">
        <v>5581.7</v>
      </c>
      <c r="Z25" s="1">
        <v>35000</v>
      </c>
      <c r="AA25" s="1">
        <v>6155.5</v>
      </c>
      <c r="AB25" s="1">
        <v>28318.400000000001</v>
      </c>
      <c r="AC25" s="1">
        <v>28318.400000000001</v>
      </c>
      <c r="AD25" s="1">
        <v>7025.9</v>
      </c>
      <c r="AE25" s="1">
        <v>5581.7</v>
      </c>
      <c r="AF25" s="1">
        <v>6155.5</v>
      </c>
      <c r="AG25" s="1"/>
    </row>
    <row r="26" spans="1:33">
      <c r="A26" t="s">
        <v>324</v>
      </c>
      <c r="B26" t="s">
        <v>94</v>
      </c>
      <c r="C26" t="s">
        <v>35</v>
      </c>
      <c r="D26" t="s">
        <v>36</v>
      </c>
      <c r="E26">
        <f>_xlfn.XLOOKUP(Table1[[#This Row],[Currency]],Fx!$H$5:$H$24,Fx!$I$5:$I$24,"NA",0,1)</f>
        <v>1</v>
      </c>
      <c r="F26" s="55">
        <v>27281</v>
      </c>
      <c r="G26" s="55">
        <v>27281</v>
      </c>
      <c r="H26" s="1">
        <v>4977</v>
      </c>
      <c r="I26" s="1">
        <v>4592</v>
      </c>
      <c r="J26" s="1">
        <v>14400</v>
      </c>
      <c r="K26" s="55">
        <v>7330</v>
      </c>
      <c r="L26" s="1">
        <f>Table1[[#This Row],[Latest Total Sales (local m)]]*Table1[[#This Row],[Fx]]</f>
        <v>27281</v>
      </c>
      <c r="M26" s="15">
        <f>Table1[[#This Row],[Latest Total Sales ($m)]]/Table1[[#This Row],[Previous Total Sales ($m)]]-1</f>
        <v>-8.7895989745467862E-4</v>
      </c>
      <c r="N26" s="1">
        <f>IF(Table1[[#This Row],[Latest Pharma Sales (local m)]]*Table1[[#This Row],[Fx]]=0,"",Table1[[#This Row],[Latest Pharma Sales (local m)]]*Table1[[#This Row],[Fx]])</f>
        <v>27281</v>
      </c>
      <c r="O26" s="15">
        <f>Table1[[#This Row],[Latest Pharma Sales ($m)]]/Table1[[#This Row],[Previous Pharma Sales ($m)]]-1</f>
        <v>-8.7895989745467862E-4</v>
      </c>
      <c r="P26" s="1">
        <f>Table1[[#This Row],[Latest R&amp;D (local m)]]*Table1[[#This Row],[Fx]]</f>
        <v>4977</v>
      </c>
      <c r="Q26" s="15">
        <f>Table1[[#This Row],[Latest R&amp;D ($m)]]/Table1[[#This Row],[Previous R&amp;D ($m)]]-1</f>
        <v>-7.1974641059108668E-2</v>
      </c>
      <c r="R26" s="1">
        <f>Table1[[#This Row],[Latest Net Income (local m)]]*Table1[[#This Row],[Fx]]</f>
        <v>4592</v>
      </c>
      <c r="S26" s="15">
        <f>Table1[[#This Row],[Latest Net Income ($m)]]/Table1[[#This Row],[Previous Net Income ($m)]]-1</f>
        <v>-0.26232931726907627</v>
      </c>
      <c r="T26" s="1">
        <f>Table1[[#This Row],[Latest Number Employed]]</f>
        <v>14400</v>
      </c>
      <c r="U26" s="1">
        <f>Table1[[#This Row],[Latest Operating Profit (local m)]]*Table1[[#This Row],[Fx]]</f>
        <v>7330</v>
      </c>
      <c r="V26" s="1">
        <v>27305</v>
      </c>
      <c r="W26" s="1">
        <v>27305</v>
      </c>
      <c r="X26" s="1">
        <v>5363</v>
      </c>
      <c r="Y26" s="1">
        <v>6225</v>
      </c>
      <c r="Z26" s="1">
        <v>14400</v>
      </c>
      <c r="AA26" s="1">
        <v>9918</v>
      </c>
      <c r="AB26" s="1">
        <v>27305</v>
      </c>
      <c r="AC26" s="1">
        <v>27305</v>
      </c>
      <c r="AD26" s="1">
        <v>5363</v>
      </c>
      <c r="AE26" s="1">
        <v>6225</v>
      </c>
      <c r="AF26" s="1">
        <v>9918</v>
      </c>
      <c r="AG26" s="1"/>
    </row>
    <row r="27" spans="1:33">
      <c r="A27" t="s">
        <v>323</v>
      </c>
      <c r="B27" t="s">
        <v>94</v>
      </c>
      <c r="C27" t="s">
        <v>35</v>
      </c>
      <c r="D27" t="s">
        <v>36</v>
      </c>
      <c r="E27">
        <f>_xlfn.XLOOKUP(Table1[[#This Row],[Currency]],Fx!$H$5:$H$24,Fx!$I$5:$I$24,"NA",0,1)</f>
        <v>1</v>
      </c>
      <c r="F27" s="1">
        <v>26323</v>
      </c>
      <c r="G27" s="1">
        <v>26323</v>
      </c>
      <c r="H27" s="1">
        <v>4434</v>
      </c>
      <c r="I27" s="1">
        <v>6552</v>
      </c>
      <c r="J27" s="1">
        <v>25200</v>
      </c>
      <c r="K27" s="1">
        <v>9586</v>
      </c>
      <c r="L27" s="1">
        <f>Table1[[#This Row],[Latest Total Sales (local m)]]*Table1[[#This Row],[Fx]]</f>
        <v>26323</v>
      </c>
      <c r="M27" s="15">
        <f>Table1[[#This Row],[Latest Total Sales ($m)]]/Table1[[#This Row],[Previous Total Sales ($m)]]-1</f>
        <v>1.3241464259594382E-2</v>
      </c>
      <c r="N27" s="1">
        <f>IF(Table1[[#This Row],[Latest Pharma Sales (local m)]]*Table1[[#This Row],[Fx]]=0,"",Table1[[#This Row],[Latest Pharma Sales (local m)]]*Table1[[#This Row],[Fx]])</f>
        <v>26323</v>
      </c>
      <c r="O27" s="15">
        <f>Table1[[#This Row],[Latest Pharma Sales ($m)]]/Table1[[#This Row],[Previous Pharma Sales ($m)]]-1</f>
        <v>1.3241464259594382E-2</v>
      </c>
      <c r="P27" s="1">
        <f>Table1[[#This Row],[Latest R&amp;D (local m)]]*Table1[[#This Row],[Fx]]</f>
        <v>4434</v>
      </c>
      <c r="Q27" s="15">
        <f>Table1[[#This Row],[Latest R&amp;D ($m)]]/Table1[[#This Row],[Previous R&amp;D ($m)]]-1</f>
        <v>-7.9892093795393193E-2</v>
      </c>
      <c r="R27" s="1">
        <f>Table1[[#This Row],[Latest Net Income (local m)]]*Table1[[#This Row],[Fx]]</f>
        <v>6552</v>
      </c>
      <c r="S27" s="15">
        <f>Table1[[#This Row],[Latest Net Income ($m)]]/Table1[[#This Row],[Previous Net Income ($m)]]-1</f>
        <v>0.11182759205837445</v>
      </c>
      <c r="T27" s="1">
        <f>Table1[[#This Row],[Latest Number Employed]]</f>
        <v>25200</v>
      </c>
      <c r="U27" s="1">
        <f>Table1[[#This Row],[Latest Operating Profit (local m)]]*Table1[[#This Row],[Fx]]</f>
        <v>9586</v>
      </c>
      <c r="V27" s="1">
        <v>25979</v>
      </c>
      <c r="W27" s="1">
        <v>25979</v>
      </c>
      <c r="X27" s="1">
        <v>4819</v>
      </c>
      <c r="Y27" s="1">
        <v>5893</v>
      </c>
      <c r="Z27" s="1">
        <v>24200</v>
      </c>
      <c r="AA27" s="1">
        <v>7639</v>
      </c>
      <c r="AB27" s="1">
        <v>25979</v>
      </c>
      <c r="AC27" s="1">
        <v>25979</v>
      </c>
      <c r="AD27" s="1">
        <v>4819</v>
      </c>
      <c r="AE27" s="1">
        <v>5893</v>
      </c>
      <c r="AF27" s="1">
        <v>7639</v>
      </c>
      <c r="AG27" s="1"/>
    </row>
    <row r="28" spans="1:33">
      <c r="A28" t="s">
        <v>322</v>
      </c>
      <c r="B28" t="s">
        <v>94</v>
      </c>
      <c r="C28" t="s">
        <v>243</v>
      </c>
      <c r="D28" t="s">
        <v>244</v>
      </c>
      <c r="E28">
        <f>_xlfn.XLOOKUP(Table1[[#This Row],[Currency]],Fx!$H$5:$H$24,Fx!$I$5:$I$24,"NA",0,1)</f>
        <v>0.1416462</v>
      </c>
      <c r="F28" s="1">
        <v>176954</v>
      </c>
      <c r="G28" s="1">
        <v>176954</v>
      </c>
      <c r="H28" s="1">
        <v>24047</v>
      </c>
      <c r="I28" s="1">
        <v>55525</v>
      </c>
      <c r="J28" s="1">
        <v>55185</v>
      </c>
      <c r="K28" s="1">
        <v>74809</v>
      </c>
      <c r="L28" s="1">
        <f>Table1[[#This Row],[Latest Total Sales (local m)]]*Table1[[#This Row],[Fx]]</f>
        <v>25064.861674799999</v>
      </c>
      <c r="M28" s="15">
        <f>Table1[[#This Row],[Latest Total Sales ($m)]]/Table1[[#This Row],[Previous Total Sales ($m)]]-1</f>
        <v>0.11930819139821613</v>
      </c>
      <c r="N28" s="1">
        <f>IF(Table1[[#This Row],[Latest Pharma Sales (local m)]]*Table1[[#This Row],[Fx]]=0,"",Table1[[#This Row],[Latest Pharma Sales (local m)]]*Table1[[#This Row],[Fx]])</f>
        <v>25064.861674799999</v>
      </c>
      <c r="O28" s="15">
        <f>Table1[[#This Row],[Latest Pharma Sales ($m)]]/Table1[[#This Row],[Previous Pharma Sales ($m)]]-1</f>
        <v>0.11930819139821613</v>
      </c>
      <c r="P28" s="1">
        <f>Table1[[#This Row],[Latest R&amp;D (local m)]]*Table1[[#This Row],[Fx]]</f>
        <v>3406.1661714000002</v>
      </c>
      <c r="Q28" s="15">
        <f>Table1[[#This Row],[Latest R&amp;D ($m)]]/Table1[[#This Row],[Previous R&amp;D ($m)]]-1</f>
        <v>0.20508186658985195</v>
      </c>
      <c r="R28" s="1">
        <f>Table1[[#This Row],[Latest Net Income (local m)]]*Table1[[#This Row],[Fx]]</f>
        <v>7864.9052549999997</v>
      </c>
      <c r="S28" s="15">
        <f>Table1[[#This Row],[Latest Net Income ($m)]]/Table1[[#This Row],[Previous Net Income ($m)]]-1</f>
        <v>3.5484213950568222E-2</v>
      </c>
      <c r="T28" s="1">
        <f>Table1[[#This Row],[Latest Number Employed]]</f>
        <v>55185</v>
      </c>
      <c r="U28" s="1">
        <f>Table1[[#This Row],[Latest Operating Profit (local m)]]*Table1[[#This Row],[Fx]]</f>
        <v>10596.410575800001</v>
      </c>
      <c r="V28" s="1">
        <v>22393.172735999997</v>
      </c>
      <c r="W28" s="1">
        <v>22393.172735999997</v>
      </c>
      <c r="X28" s="1">
        <v>2826.50188824</v>
      </c>
      <c r="Y28" s="1">
        <v>7595.3888519399998</v>
      </c>
      <c r="Z28" s="1">
        <v>47000</v>
      </c>
      <c r="AA28" s="1">
        <v>9326.8836784799987</v>
      </c>
      <c r="AB28" s="1">
        <v>140800</v>
      </c>
      <c r="AC28" s="1">
        <v>140800</v>
      </c>
      <c r="AD28" s="1">
        <v>17772</v>
      </c>
      <c r="AE28" s="1">
        <v>47757</v>
      </c>
      <c r="AF28" s="1">
        <v>58644</v>
      </c>
      <c r="AG28" s="1"/>
    </row>
    <row r="29" spans="1:33">
      <c r="A29" t="s">
        <v>321</v>
      </c>
      <c r="B29" t="s">
        <v>88</v>
      </c>
      <c r="C29" t="s">
        <v>200</v>
      </c>
      <c r="D29" t="s">
        <v>74</v>
      </c>
      <c r="E29">
        <f>_xlfn.XLOOKUP(Table1[[#This Row],[Currency]],Fx!$H$5:$H$24,Fx!$I$5:$I$24,"NA",0,1)</f>
        <v>1.0537698</v>
      </c>
      <c r="F29" s="1">
        <v>50739</v>
      </c>
      <c r="G29" s="1">
        <v>19252</v>
      </c>
      <c r="H29" s="1">
        <v>6572</v>
      </c>
      <c r="I29" s="1">
        <v>4150</v>
      </c>
      <c r="J29" s="1">
        <v>101369</v>
      </c>
      <c r="K29" s="1">
        <v>8239</v>
      </c>
      <c r="L29" s="1">
        <f>Table1[[#This Row],[Latest Total Sales (local m)]]*Table1[[#This Row],[Fx]]</f>
        <v>53467.2258822</v>
      </c>
      <c r="M29" s="15">
        <f>Table1[[#This Row],[Latest Total Sales ($m)]]/Table1[[#This Row],[Previous Total Sales ($m)]]-1</f>
        <v>2.5474575825636947E-2</v>
      </c>
      <c r="N29" s="1">
        <f>IF(Table1[[#This Row],[Latest Pharma Sales (local m)]]*Table1[[#This Row],[Fx]]=0,"",Table1[[#This Row],[Latest Pharma Sales (local m)]]*Table1[[#This Row],[Fx]])</f>
        <v>20287.176189599999</v>
      </c>
      <c r="O29" s="15">
        <f>Table1[[#This Row],[Latest Pharma Sales ($m)]]/Table1[[#This Row],[Previous Pharma Sales ($m)]]-1</f>
        <v>-6.5244811506389611E-2</v>
      </c>
      <c r="P29" s="1">
        <f>Table1[[#This Row],[Latest R&amp;D (local m)]]*Table1[[#This Row],[Fx]]</f>
        <v>6925.3751255999996</v>
      </c>
      <c r="Q29" s="15">
        <f>Table1[[#This Row],[Latest R&amp;D ($m)]]/Table1[[#This Row],[Previous R&amp;D ($m)]]-1</f>
        <v>0.86526555838096919</v>
      </c>
      <c r="R29" s="1">
        <f>Table1[[#This Row],[Latest Net Income (local m)]]*Table1[[#This Row],[Fx]]</f>
        <v>4373.1446699999997</v>
      </c>
      <c r="S29" s="15">
        <f>Table1[[#This Row],[Latest Net Income ($m)]]/Table1[[#This Row],[Previous Net Income ($m)]]-1</f>
        <v>2.6972815945214736</v>
      </c>
      <c r="T29" s="1">
        <f>Table1[[#This Row],[Latest Number Employed]]</f>
        <v>101369</v>
      </c>
      <c r="U29" s="1">
        <f>Table1[[#This Row],[Latest Operating Profit (local m)]]*Table1[[#This Row],[Fx]]</f>
        <v>8682.0093821999999</v>
      </c>
      <c r="V29" s="1">
        <v>52139.006800000003</v>
      </c>
      <c r="W29" s="1">
        <v>21703.197200000002</v>
      </c>
      <c r="X29" s="1">
        <v>3712.8092000000001</v>
      </c>
      <c r="Y29" s="1">
        <v>1182.8000000000002</v>
      </c>
      <c r="Z29" s="1">
        <v>99637</v>
      </c>
      <c r="AA29" s="1">
        <v>5285.9332000000004</v>
      </c>
      <c r="AB29" s="1">
        <v>44081</v>
      </c>
      <c r="AC29" s="1">
        <v>18349</v>
      </c>
      <c r="AD29" s="1">
        <v>3139</v>
      </c>
      <c r="AE29" s="1">
        <v>1000</v>
      </c>
      <c r="AF29" s="1">
        <v>4469</v>
      </c>
      <c r="AG29" s="1"/>
    </row>
    <row r="30" spans="1:33">
      <c r="A30" t="s">
        <v>320</v>
      </c>
      <c r="B30" t="s">
        <v>94</v>
      </c>
      <c r="C30" t="s">
        <v>200</v>
      </c>
      <c r="D30" t="s">
        <v>74</v>
      </c>
      <c r="E30">
        <f>_xlfn.XLOOKUP(Table1[[#This Row],[Currency]],Fx!$H$5:$H$24,Fx!$I$5:$I$24,"NA",0,1)</f>
        <v>1.0537698</v>
      </c>
      <c r="F30" s="1">
        <v>24149</v>
      </c>
      <c r="G30" s="1">
        <v>18461</v>
      </c>
      <c r="H30" s="1">
        <v>5047</v>
      </c>
      <c r="I30" s="1">
        <v>3181</v>
      </c>
      <c r="J30" s="1">
        <v>53155</v>
      </c>
      <c r="K30" s="1">
        <v>4770</v>
      </c>
      <c r="L30" s="1">
        <f>Table1[[#This Row],[Latest Total Sales (local m)]]*Table1[[#This Row],[Fx]]</f>
        <v>25447.486900199998</v>
      </c>
      <c r="M30" s="15">
        <f>Table1[[#This Row],[Latest Total Sales ($m)]]/Table1[[#This Row],[Previous Total Sales ($m)]]-1</f>
        <v>4.3487013056775492E-2</v>
      </c>
      <c r="N30" s="1">
        <f>IF(Table1[[#This Row],[Latest Pharma Sales (local m)]]*Table1[[#This Row],[Fx]]=0,"",Table1[[#This Row],[Latest Pharma Sales (local m)]]*Table1[[#This Row],[Fx]])</f>
        <v>19453.644277799998</v>
      </c>
      <c r="O30" s="15">
        <f>Table1[[#This Row],[Latest Pharma Sales ($m)]]/Table1[[#This Row],[Previous Pharma Sales ($m)]]-1</f>
        <v>7.5396375875584454E-2</v>
      </c>
      <c r="P30" s="1">
        <f>Table1[[#This Row],[Latest R&amp;D (local m)]]*Table1[[#This Row],[Fx]]</f>
        <v>5318.3761806000002</v>
      </c>
      <c r="Q30" s="15">
        <f>Table1[[#This Row],[Latest R&amp;D ($m)]]/Table1[[#This Row],[Previous R&amp;D ($m)]]-1</f>
        <v>8.9515135855263051E-2</v>
      </c>
      <c r="R30" s="1">
        <f>Table1[[#This Row],[Latest Net Income (local m)]]*Table1[[#This Row],[Fx]]</f>
        <v>3352.0417337999997</v>
      </c>
      <c r="S30" s="15">
        <f>Table1[[#This Row],[Latest Net Income ($m)]]/Table1[[#This Row],[Previous Net Income ($m)]]-1</f>
        <v>-0.9370224752226356</v>
      </c>
      <c r="T30" s="1">
        <f>Table1[[#This Row],[Latest Number Employed]]</f>
        <v>53155</v>
      </c>
      <c r="U30" s="1">
        <f>Table1[[#This Row],[Latest Operating Profit (local m)]]*Table1[[#This Row],[Fx]]</f>
        <v>5026.4819459999999</v>
      </c>
      <c r="V30" s="1">
        <v>24386.970400000002</v>
      </c>
      <c r="W30" s="1">
        <v>18089.743200000001</v>
      </c>
      <c r="X30" s="1">
        <v>4881.4156000000003</v>
      </c>
      <c r="Y30" s="1">
        <v>53226</v>
      </c>
      <c r="Z30" s="1">
        <v>52391</v>
      </c>
      <c r="AA30" s="1">
        <v>5565.0740000000005</v>
      </c>
      <c r="AB30" s="1">
        <v>20618</v>
      </c>
      <c r="AC30" s="1">
        <v>15294</v>
      </c>
      <c r="AD30" s="1">
        <v>4127</v>
      </c>
      <c r="AE30" s="1">
        <v>45000</v>
      </c>
      <c r="AF30" s="1">
        <v>4705</v>
      </c>
      <c r="AG30" s="1"/>
    </row>
    <row r="31" spans="1:33">
      <c r="A31" t="s">
        <v>319</v>
      </c>
      <c r="B31" t="s">
        <v>34</v>
      </c>
      <c r="C31" t="s">
        <v>35</v>
      </c>
      <c r="D31" t="s">
        <v>36</v>
      </c>
      <c r="E31">
        <f>_xlfn.XLOOKUP(Table1[[#This Row],[Currency]],Fx!$H$5:$H$24,Fx!$I$5:$I$24,"NA",0,1)</f>
        <v>1</v>
      </c>
      <c r="F31" s="1">
        <v>19263</v>
      </c>
      <c r="G31" s="1">
        <v>18435</v>
      </c>
      <c r="H31" s="1">
        <v>3295</v>
      </c>
      <c r="I31" s="1">
        <v>8362</v>
      </c>
      <c r="J31" s="1">
        <v>3900</v>
      </c>
      <c r="K31" s="1">
        <v>9420</v>
      </c>
      <c r="L31" s="1">
        <f>Table1[[#This Row],[Latest Total Sales (local m)]]*Table1[[#This Row],[Fx]]</f>
        <v>19263</v>
      </c>
      <c r="M31" s="15">
        <f>Table1[[#This Row],[Latest Total Sales ($m)]]/Table1[[#This Row],[Previous Total Sales ($m)]]-1</f>
        <v>4.2878025012181187E-2</v>
      </c>
      <c r="N31" s="1">
        <f>IF(Table1[[#This Row],[Latest Pharma Sales (local m)]]*Table1[[#This Row],[Fx]]=0,"",Table1[[#This Row],[Latest Pharma Sales (local m)]]*Table1[[#This Row],[Fx]])</f>
        <v>18435</v>
      </c>
      <c r="O31" s="15">
        <f>Table1[[#This Row],[Latest Pharma Sales ($m)]]/Table1[[#This Row],[Previous Pharma Sales ($m)]]-1</f>
        <v>4.2998585572842973E-2</v>
      </c>
      <c r="P31" s="1">
        <f>Table1[[#This Row],[Latest R&amp;D (local m)]]*Table1[[#This Row],[Fx]]</f>
        <v>3295</v>
      </c>
      <c r="Q31" s="15">
        <f>Table1[[#This Row],[Latest R&amp;D ($m)]]/Table1[[#This Row],[Previous R&amp;D ($m)]]-1</f>
        <v>0.65494726268206938</v>
      </c>
      <c r="R31" s="1">
        <f>Table1[[#This Row],[Latest Net Income (local m)]]*Table1[[#This Row],[Fx]]</f>
        <v>8362</v>
      </c>
      <c r="S31" s="15">
        <f>Table1[[#This Row],[Latest Net Income ($m)]]/Table1[[#This Row],[Previous Net Income ($m)]]-1</f>
        <v>-0.31470250778560893</v>
      </c>
      <c r="T31" s="1">
        <f>Table1[[#This Row],[Latest Number Employed]]</f>
        <v>3900</v>
      </c>
      <c r="U31" s="1">
        <f>Table1[[#This Row],[Latest Operating Profit (local m)]]*Table1[[#This Row],[Fx]]</f>
        <v>9420</v>
      </c>
      <c r="V31" s="1">
        <v>18471</v>
      </c>
      <c r="W31" s="1">
        <v>17675</v>
      </c>
      <c r="X31" s="1">
        <v>1991</v>
      </c>
      <c r="Y31" s="1">
        <v>12202</v>
      </c>
      <c r="Z31" s="1">
        <v>2700</v>
      </c>
      <c r="AA31" s="1">
        <v>13296</v>
      </c>
      <c r="AB31" s="1">
        <v>18471</v>
      </c>
      <c r="AC31" s="1">
        <v>17675</v>
      </c>
      <c r="AD31" s="1">
        <v>1991</v>
      </c>
      <c r="AE31" s="1">
        <v>12202</v>
      </c>
      <c r="AF31" s="1">
        <v>13296</v>
      </c>
      <c r="AG31" s="1"/>
    </row>
    <row r="32" spans="1:33">
      <c r="A32" t="s">
        <v>318</v>
      </c>
      <c r="B32" t="s">
        <v>94</v>
      </c>
      <c r="C32" t="s">
        <v>200</v>
      </c>
      <c r="D32" t="s">
        <v>74</v>
      </c>
      <c r="E32">
        <f>_xlfn.XLOOKUP(Table1[[#This Row],[Currency]],Fx!$H$5:$H$24,Fx!$I$5:$I$24,"NA",0,1)</f>
        <v>1.0537698</v>
      </c>
      <c r="F32" s="1">
        <v>17310.599999999999</v>
      </c>
      <c r="G32" s="1">
        <v>17310.599999999999</v>
      </c>
      <c r="H32" s="1">
        <v>1537</v>
      </c>
      <c r="I32" s="1">
        <v>9434.4</v>
      </c>
      <c r="J32" s="1">
        <v>4500</v>
      </c>
      <c r="K32" s="1">
        <v>12642.7</v>
      </c>
      <c r="L32" s="1">
        <f>Table1[[#This Row],[Latest Total Sales (local m)]]*Table1[[#This Row],[Fx]]</f>
        <v>18241.387499879998</v>
      </c>
      <c r="M32" s="15">
        <f>Table1[[#This Row],[Latest Total Sales ($m)]]/Table1[[#This Row],[Previous Total Sales ($m)]]-1</f>
        <v>-0.18730823080855563</v>
      </c>
      <c r="N32" s="1">
        <f>IF(Table1[[#This Row],[Latest Pharma Sales (local m)]]*Table1[[#This Row],[Fx]]=0,"",Table1[[#This Row],[Latest Pharma Sales (local m)]]*Table1[[#This Row],[Fx]])</f>
        <v>18241.387499879998</v>
      </c>
      <c r="O32" s="15">
        <f>Table1[[#This Row],[Latest Pharma Sales ($m)]]/Table1[[#This Row],[Previous Pharma Sales ($m)]]-1</f>
        <v>-0.18730823080855563</v>
      </c>
      <c r="P32" s="1">
        <f>Table1[[#This Row],[Latest R&amp;D (local m)]]*Table1[[#This Row],[Fx]]</f>
        <v>1619.6441826</v>
      </c>
      <c r="Q32" s="15">
        <f>Table1[[#This Row],[Latest R&amp;D ($m)]]/Table1[[#This Row],[Previous R&amp;D ($m)]]-1</f>
        <v>0.44261542015838473</v>
      </c>
      <c r="R32" s="1">
        <f>Table1[[#This Row],[Latest Net Income (local m)]]*Table1[[#This Row],[Fx]]</f>
        <v>9941.6858011200002</v>
      </c>
      <c r="S32" s="15">
        <f>Table1[[#This Row],[Latest Net Income ($m)]]/Table1[[#This Row],[Previous Net Income ($m)]]-1</f>
        <v>-0.18336527708260142</v>
      </c>
      <c r="T32" s="1">
        <f>Table1[[#This Row],[Latest Number Employed]]</f>
        <v>4500</v>
      </c>
      <c r="U32" s="1">
        <f>Table1[[#This Row],[Latest Operating Profit (local m)]]*Table1[[#This Row],[Fx]]</f>
        <v>13322.495450460001</v>
      </c>
      <c r="V32" s="1">
        <v>22445.640760000002</v>
      </c>
      <c r="W32" s="1">
        <v>22445.640760000002</v>
      </c>
      <c r="X32" s="1">
        <v>1122.7137600000001</v>
      </c>
      <c r="Y32" s="1">
        <v>12173.969000000001</v>
      </c>
      <c r="Z32" s="1">
        <v>3138</v>
      </c>
      <c r="AA32" s="1">
        <v>18077.678640000002</v>
      </c>
      <c r="AB32" s="1">
        <v>18976.7</v>
      </c>
      <c r="AC32" s="1">
        <v>18976.7</v>
      </c>
      <c r="AD32" s="1">
        <v>949.2</v>
      </c>
      <c r="AE32" s="1">
        <v>10292.5</v>
      </c>
      <c r="AF32" s="1">
        <v>15283.8</v>
      </c>
      <c r="AG32" s="1"/>
    </row>
    <row r="33" spans="1:33">
      <c r="A33" t="s">
        <v>317</v>
      </c>
      <c r="B33" t="s">
        <v>34</v>
      </c>
      <c r="C33" t="s">
        <v>35</v>
      </c>
      <c r="D33" t="s">
        <v>36</v>
      </c>
      <c r="E33">
        <f>_xlfn.XLOOKUP(Table1[[#This Row],[Currency]],Fx!$H$5:$H$24,Fx!$I$5:$I$24,"NA",0,1)</f>
        <v>1</v>
      </c>
      <c r="F33" s="1">
        <v>16262.7</v>
      </c>
      <c r="G33" s="1">
        <v>16218.1</v>
      </c>
      <c r="H33" s="1">
        <v>662.2</v>
      </c>
      <c r="I33" s="1">
        <v>2078.6</v>
      </c>
      <c r="J33" s="1">
        <v>37000</v>
      </c>
      <c r="K33" s="1">
        <v>1614.9</v>
      </c>
      <c r="L33" s="1">
        <f>Table1[[#This Row],[Latest Total Sales (local m)]]*Table1[[#This Row],[Fx]]</f>
        <v>16262.7</v>
      </c>
      <c r="M33" s="15">
        <f>Table1[[#This Row],[Latest Total Sales ($m)]]/Table1[[#This Row],[Previous Total Sales ($m)]]-1</f>
        <v>-9.0773385216618263E-2</v>
      </c>
      <c r="N33" s="1">
        <f>IF(Table1[[#This Row],[Latest Pharma Sales (local m)]]*Table1[[#This Row],[Fx]]=0,"",Table1[[#This Row],[Latest Pharma Sales (local m)]]*Table1[[#This Row],[Fx]])</f>
        <v>16218.1</v>
      </c>
      <c r="O33" s="15">
        <f>Table1[[#This Row],[Latest Pharma Sales ($m)]]/Table1[[#This Row],[Previous Pharma Sales ($m)]]-1</f>
        <v>-8.9566398706606098E-2</v>
      </c>
      <c r="P33" s="1">
        <f>Table1[[#This Row],[Latest R&amp;D (local m)]]*Table1[[#This Row],[Fx]]</f>
        <v>662.2</v>
      </c>
      <c r="Q33" s="15">
        <f>Table1[[#This Row],[Latest R&amp;D ($m)]]/Table1[[#This Row],[Previous R&amp;D ($m)]]-1</f>
        <v>-2.7606461086637224E-2</v>
      </c>
      <c r="R33" s="1">
        <f>Table1[[#This Row],[Latest Net Income (local m)]]*Table1[[#This Row],[Fx]]</f>
        <v>2078.6</v>
      </c>
      <c r="S33" s="15">
        <f>Table1[[#This Row],[Latest Net Income ($m)]]/Table1[[#This Row],[Previous Net Income ($m)]]-1</f>
        <v>-2.6378535970372705</v>
      </c>
      <c r="T33" s="1">
        <f>Table1[[#This Row],[Latest Number Employed]]</f>
        <v>37000</v>
      </c>
      <c r="U33" s="1">
        <f>Table1[[#This Row],[Latest Operating Profit (local m)]]*Table1[[#This Row],[Fx]]</f>
        <v>1614.9</v>
      </c>
      <c r="V33" s="1">
        <v>17886.3</v>
      </c>
      <c r="W33" s="1">
        <v>17813.599999999999</v>
      </c>
      <c r="X33" s="1">
        <v>681</v>
      </c>
      <c r="Y33" s="1">
        <v>-1269.0999999999999</v>
      </c>
      <c r="Z33" s="1">
        <v>37000</v>
      </c>
      <c r="AA33" s="1">
        <v>-34</v>
      </c>
      <c r="AB33" s="1">
        <v>17886.3</v>
      </c>
      <c r="AC33" s="1">
        <v>17886.3</v>
      </c>
      <c r="AD33" s="1">
        <v>751.1</v>
      </c>
      <c r="AE33" s="1">
        <v>-1269.0999999999999</v>
      </c>
      <c r="AF33" s="1">
        <v>-34</v>
      </c>
      <c r="AG33" s="1"/>
    </row>
    <row r="34" spans="1:33">
      <c r="A34" t="s">
        <v>316</v>
      </c>
      <c r="B34" t="s">
        <v>34</v>
      </c>
      <c r="C34" t="s">
        <v>151</v>
      </c>
      <c r="D34" t="s">
        <v>36</v>
      </c>
      <c r="E34">
        <f>_xlfn.XLOOKUP(Table1[[#This Row],[Currency]],Fx!$H$5:$H$24,Fx!$I$5:$I$24,"NA",0,1)</f>
        <v>1</v>
      </c>
      <c r="F34" s="1">
        <v>14925</v>
      </c>
      <c r="G34" s="1">
        <v>14925</v>
      </c>
      <c r="H34" s="1">
        <v>838</v>
      </c>
      <c r="I34" s="1">
        <v>-2353</v>
      </c>
      <c r="J34" s="1">
        <v>35125</v>
      </c>
      <c r="K34" s="1">
        <v>-2099</v>
      </c>
      <c r="L34" s="1">
        <f>Table1[[#This Row],[Latest Total Sales (local m)]]*Table1[[#This Row],[Fx]]</f>
        <v>14925</v>
      </c>
      <c r="M34" s="15">
        <f>Table1[[#This Row],[Latest Total Sales ($m)]]/Table1[[#This Row],[Previous Total Sales ($m)]]-1</f>
        <v>-6.0020153671747067E-2</v>
      </c>
      <c r="N34" s="1">
        <f>IF(Table1[[#This Row],[Latest Pharma Sales (local m)]]*Table1[[#This Row],[Fx]]=0,"",Table1[[#This Row],[Latest Pharma Sales (local m)]]*Table1[[#This Row],[Fx]])</f>
        <v>14925</v>
      </c>
      <c r="O34" s="15">
        <f>Table1[[#This Row],[Latest Pharma Sales ($m)]]/Table1[[#This Row],[Previous Pharma Sales ($m)]]-1</f>
        <v>-6.0020153671747067E-2</v>
      </c>
      <c r="P34" s="1">
        <f>Table1[[#This Row],[Latest R&amp;D (local m)]]*Table1[[#This Row],[Fx]]</f>
        <v>838</v>
      </c>
      <c r="Q34" s="15">
        <f>Table1[[#This Row],[Latest R&amp;D ($m)]]/Table1[[#This Row],[Previous R&amp;D ($m)]]-1</f>
        <v>-0.13340227507755942</v>
      </c>
      <c r="R34" s="1">
        <f>Table1[[#This Row],[Latest Net Income (local m)]]*Table1[[#This Row],[Fx]]</f>
        <v>-2353</v>
      </c>
      <c r="S34" s="15">
        <f>Table1[[#This Row],[Latest Net Income ($m)]]/Table1[[#This Row],[Previous Net Income ($m)]]-1</f>
        <v>-6.6426858513189444</v>
      </c>
      <c r="T34" s="1">
        <f>Table1[[#This Row],[Latest Number Employed]]</f>
        <v>35125</v>
      </c>
      <c r="U34" s="1">
        <f>Table1[[#This Row],[Latest Operating Profit (local m)]]*Table1[[#This Row],[Fx]]</f>
        <v>-2099</v>
      </c>
      <c r="V34" s="1">
        <v>15878</v>
      </c>
      <c r="W34" s="1">
        <v>15878</v>
      </c>
      <c r="X34" s="1">
        <v>967</v>
      </c>
      <c r="Y34" s="1">
        <v>417</v>
      </c>
      <c r="Z34" s="1">
        <v>35979</v>
      </c>
      <c r="AA34" s="1">
        <v>1716</v>
      </c>
      <c r="AB34" s="1">
        <v>15878</v>
      </c>
      <c r="AC34" s="1">
        <v>15878</v>
      </c>
      <c r="AD34" s="1">
        <v>967</v>
      </c>
      <c r="AE34" s="1">
        <v>417</v>
      </c>
      <c r="AF34" s="1">
        <v>1716</v>
      </c>
      <c r="AG34" s="1"/>
    </row>
    <row r="35" spans="1:33">
      <c r="A35" t="s">
        <v>315</v>
      </c>
      <c r="B35" t="s">
        <v>34</v>
      </c>
      <c r="C35" t="s">
        <v>35</v>
      </c>
      <c r="D35" t="s">
        <v>36</v>
      </c>
      <c r="E35">
        <f>_xlfn.XLOOKUP(Table1[[#This Row],[Currency]],Fx!$H$5:$H$24,Fx!$I$5:$I$24,"NA",0,1)</f>
        <v>1</v>
      </c>
      <c r="F35" s="1">
        <v>12172.9</v>
      </c>
      <c r="G35" s="1">
        <v>12172.9</v>
      </c>
      <c r="H35" s="1">
        <v>3592.5</v>
      </c>
      <c r="I35" s="1">
        <v>4338.3999999999996</v>
      </c>
      <c r="J35" s="1">
        <v>11851</v>
      </c>
      <c r="K35" s="1">
        <v>4738.8999999999996</v>
      </c>
      <c r="L35" s="1">
        <f>Table1[[#This Row],[Latest Total Sales (local m)]]*Table1[[#This Row],[Fx]]</f>
        <v>12172.9</v>
      </c>
      <c r="M35" s="15">
        <f>Table1[[#This Row],[Latest Total Sales ($m)]]/Table1[[#This Row],[Previous Total Sales ($m)]]-1</f>
        <v>-0.24258790295986121</v>
      </c>
      <c r="N35" s="1">
        <f>IF(Table1[[#This Row],[Latest Pharma Sales (local m)]]*Table1[[#This Row],[Fx]]=0,"",Table1[[#This Row],[Latest Pharma Sales (local m)]]*Table1[[#This Row],[Fx]])</f>
        <v>12172.9</v>
      </c>
      <c r="O35" s="15">
        <f>Table1[[#This Row],[Latest Pharma Sales ($m)]]/Table1[[#This Row],[Previous Pharma Sales ($m)]]-1</f>
        <v>-0.24258790295986121</v>
      </c>
      <c r="P35" s="1">
        <f>Table1[[#This Row],[Latest R&amp;D (local m)]]*Table1[[#This Row],[Fx]]</f>
        <v>3592.5</v>
      </c>
      <c r="Q35" s="15">
        <f>Table1[[#This Row],[Latest R&amp;D ($m)]]/Table1[[#This Row],[Previous R&amp;D ($m)]]-1</f>
        <v>0.2560749624139016</v>
      </c>
      <c r="R35" s="1">
        <f>Table1[[#This Row],[Latest Net Income (local m)]]*Table1[[#This Row],[Fx]]</f>
        <v>4338.3999999999996</v>
      </c>
      <c r="S35" s="15">
        <f>Table1[[#This Row],[Latest Net Income ($m)]]/Table1[[#This Row],[Previous Net Income ($m)]]-1</f>
        <v>-0.46275680160489396</v>
      </c>
      <c r="T35" s="1">
        <f>Table1[[#This Row],[Latest Number Employed]]</f>
        <v>11851</v>
      </c>
      <c r="U35" s="1">
        <f>Table1[[#This Row],[Latest Operating Profit (local m)]]*Table1[[#This Row],[Fx]]</f>
        <v>4738.8999999999996</v>
      </c>
      <c r="V35" s="1">
        <v>16071.7</v>
      </c>
      <c r="W35" s="1">
        <v>16071.7</v>
      </c>
      <c r="X35" s="1">
        <v>2860.1</v>
      </c>
      <c r="Y35" s="1">
        <v>8075.3</v>
      </c>
      <c r="Z35" s="1">
        <v>10368</v>
      </c>
      <c r="AA35" s="1">
        <v>8946.7999999999993</v>
      </c>
      <c r="AB35" s="1">
        <v>16072</v>
      </c>
      <c r="AC35" s="1">
        <v>16072</v>
      </c>
      <c r="AD35" s="1">
        <v>2908</v>
      </c>
      <c r="AE35" s="1">
        <v>8075</v>
      </c>
      <c r="AF35" s="1">
        <v>7081.3</v>
      </c>
      <c r="AG35" s="1"/>
    </row>
    <row r="36" spans="1:33">
      <c r="A36" t="s">
        <v>314</v>
      </c>
      <c r="B36" t="s">
        <v>94</v>
      </c>
      <c r="C36" t="s">
        <v>77</v>
      </c>
      <c r="D36" t="s">
        <v>78</v>
      </c>
      <c r="E36">
        <f>_xlfn.XLOOKUP(Table1[[#This Row],[Currency]],Fx!$H$5:$H$24,Fx!$I$5:$I$24,"NA",0,1)</f>
        <v>7.6579064999999997E-3</v>
      </c>
      <c r="F36" s="1">
        <v>1518619</v>
      </c>
      <c r="G36" s="1">
        <v>1518619</v>
      </c>
      <c r="H36" s="1">
        <v>276128</v>
      </c>
      <c r="I36" s="1">
        <v>132361</v>
      </c>
      <c r="J36" s="1">
        <v>14484</v>
      </c>
      <c r="K36" s="1">
        <v>286902</v>
      </c>
      <c r="L36" s="1">
        <f>Table1[[#This Row],[Latest Total Sales (local m)]]*Table1[[#This Row],[Fx]]</f>
        <v>11629.442311123499</v>
      </c>
      <c r="M36" s="15">
        <f>Table1[[#This Row],[Latest Total Sales ($m)]]/Table1[[#This Row],[Previous Total Sales ($m)]]-1</f>
        <v>2.1636239994573092E-2</v>
      </c>
      <c r="N36" s="1">
        <f>IF(Table1[[#This Row],[Latest Pharma Sales (local m)]]*Table1[[#This Row],[Fx]]=0,"",Table1[[#This Row],[Latest Pharma Sales (local m)]]*Table1[[#This Row],[Fx]])</f>
        <v>11629.442311123499</v>
      </c>
      <c r="O36" s="15">
        <f>Table1[[#This Row],[Latest Pharma Sales ($m)]]/Table1[[#This Row],[Previous Pharma Sales ($m)]]-1</f>
        <v>2.1636239994573092E-2</v>
      </c>
      <c r="P36" s="1">
        <f>Table1[[#This Row],[Latest R&amp;D (local m)]]*Table1[[#This Row],[Fx]]</f>
        <v>2114.5624060320001</v>
      </c>
      <c r="Q36" s="15">
        <f>Table1[[#This Row],[Latest R&amp;D ($m)]]/Table1[[#This Row],[Previous R&amp;D ($m)]]-1</f>
        <v>3.3898304872495233E-2</v>
      </c>
      <c r="R36" s="1">
        <f>Table1[[#This Row],[Latest Net Income (local m)]]*Table1[[#This Row],[Fx]]</f>
        <v>1013.6081622465</v>
      </c>
      <c r="S36" s="15">
        <f>Table1[[#This Row],[Latest Net Income ($m)]]/Table1[[#This Row],[Previous Net Income ($m)]]-1</f>
        <v>-0.88912198895882677</v>
      </c>
      <c r="T36" s="1">
        <f>Table1[[#This Row],[Latest Number Employed]]</f>
        <v>14484</v>
      </c>
      <c r="U36" s="1">
        <f>Table1[[#This Row],[Latest Operating Profit (local m)]]*Table1[[#This Row],[Fx]]</f>
        <v>2197.0686906629999</v>
      </c>
      <c r="V36" s="1">
        <v>11383.1536665</v>
      </c>
      <c r="W36" s="1">
        <v>11383.1536665</v>
      </c>
      <c r="X36" s="1">
        <v>2045.2324915000002</v>
      </c>
      <c r="Y36" s="1">
        <v>9141.6517371520004</v>
      </c>
      <c r="Z36" s="1">
        <v>15455</v>
      </c>
      <c r="AA36" s="1">
        <v>2289.3849671000003</v>
      </c>
      <c r="AB36" s="1">
        <v>1249500</v>
      </c>
      <c r="AC36" s="1">
        <v>1249500</v>
      </c>
      <c r="AD36" s="1">
        <v>224500</v>
      </c>
      <c r="AE36" s="1">
        <v>1003456</v>
      </c>
      <c r="AF36" s="1">
        <v>251300</v>
      </c>
      <c r="AG36" s="1"/>
    </row>
    <row r="37" spans="1:33">
      <c r="A37" t="s">
        <v>313</v>
      </c>
      <c r="B37" t="s">
        <v>34</v>
      </c>
      <c r="C37" t="s">
        <v>35</v>
      </c>
      <c r="D37" t="s">
        <v>36</v>
      </c>
      <c r="E37">
        <f>_xlfn.XLOOKUP(Table1[[#This Row],[Currency]],Fx!$H$5:$H$24,Fx!$I$5:$I$24,"NA",0,1)</f>
        <v>1</v>
      </c>
      <c r="F37" s="1">
        <v>10173.4</v>
      </c>
      <c r="G37" s="1">
        <v>10173.4</v>
      </c>
      <c r="H37" s="1">
        <v>2231.1</v>
      </c>
      <c r="I37" s="1">
        <v>3046.9</v>
      </c>
      <c r="J37" s="1">
        <v>8725</v>
      </c>
      <c r="K37" s="1">
        <v>3591.8</v>
      </c>
      <c r="L37" s="1">
        <f>Table1[[#This Row],[Latest Total Sales (local m)]]*Table1[[#This Row],[Fx]]</f>
        <v>10173.4</v>
      </c>
      <c r="M37" s="15">
        <f>Table1[[#This Row],[Latest Total Sales ($m)]]/Table1[[#This Row],[Previous Total Sales ($m)]]-1</f>
        <v>-7.3604268920112625E-2</v>
      </c>
      <c r="N37" s="1">
        <f>IF(Table1[[#This Row],[Latest Pharma Sales (local m)]]*Table1[[#This Row],[Fx]]=0,"",Table1[[#This Row],[Latest Pharma Sales (local m)]]*Table1[[#This Row],[Fx]])</f>
        <v>10173.4</v>
      </c>
      <c r="O37" s="15">
        <f>Table1[[#This Row],[Latest Pharma Sales ($m)]]/Table1[[#This Row],[Previous Pharma Sales ($m)]]-1</f>
        <v>-7.3604268920112625E-2</v>
      </c>
      <c r="P37" s="1">
        <f>Table1[[#This Row],[Latest R&amp;D (local m)]]*Table1[[#This Row],[Fx]]</f>
        <v>2231.1</v>
      </c>
      <c r="Q37" s="15">
        <f>Table1[[#This Row],[Latest R&amp;D ($m)]]/Table1[[#This Row],[Previous R&amp;D ($m)]]-1</f>
        <v>-0.10798816568047331</v>
      </c>
      <c r="R37" s="1">
        <f>Table1[[#This Row],[Latest Net Income (local m)]]*Table1[[#This Row],[Fx]]</f>
        <v>3046.9</v>
      </c>
      <c r="S37" s="15">
        <f>Table1[[#This Row],[Latest Net Income ($m)]]/Table1[[#This Row],[Previous Net Income ($m)]]-1</f>
        <v>0.95803611593085303</v>
      </c>
      <c r="T37" s="1">
        <f>Table1[[#This Row],[Latest Number Employed]]</f>
        <v>8725</v>
      </c>
      <c r="U37" s="1">
        <f>Table1[[#This Row],[Latest Operating Profit (local m)]]*Table1[[#This Row],[Fx]]</f>
        <v>3591.8</v>
      </c>
      <c r="V37" s="1">
        <v>10981.7</v>
      </c>
      <c r="W37" s="1">
        <v>10981.7</v>
      </c>
      <c r="X37" s="1">
        <v>2501.1999999999998</v>
      </c>
      <c r="Y37" s="1">
        <v>1556.1</v>
      </c>
      <c r="Z37" s="1">
        <v>9610</v>
      </c>
      <c r="AA37" s="1">
        <v>1745.2</v>
      </c>
      <c r="AB37" s="1">
        <v>10981.7</v>
      </c>
      <c r="AC37" s="1">
        <v>10981.7</v>
      </c>
      <c r="AD37" s="1">
        <v>2501.1999999999998</v>
      </c>
      <c r="AE37" s="1">
        <v>1556.1</v>
      </c>
      <c r="AF37" s="1">
        <v>1745.2</v>
      </c>
      <c r="AG37" s="1"/>
    </row>
    <row r="38" spans="1:33">
      <c r="A38" t="s">
        <v>312</v>
      </c>
      <c r="B38" t="s">
        <v>94</v>
      </c>
      <c r="C38" t="s">
        <v>53</v>
      </c>
      <c r="D38" t="s">
        <v>36</v>
      </c>
      <c r="E38">
        <f>_xlfn.XLOOKUP(Table1[[#This Row],[Currency]],Fx!$H$5:$H$24,Fx!$I$5:$I$24,"NA",0,1)</f>
        <v>1</v>
      </c>
      <c r="F38" s="1">
        <v>10561.9</v>
      </c>
      <c r="G38" s="1">
        <v>10136.299999999999</v>
      </c>
      <c r="H38" s="1">
        <v>1156</v>
      </c>
      <c r="I38" s="1">
        <v>2254.6999999999998</v>
      </c>
      <c r="J38" s="1">
        <v>30000</v>
      </c>
      <c r="K38" s="1">
        <v>2927.4</v>
      </c>
      <c r="L38" s="1">
        <f>Table1[[#This Row],[Latest Total Sales (local m)]]*Table1[[#This Row],[Fx]]</f>
        <v>10561.9</v>
      </c>
      <c r="M38" s="15">
        <f>Table1[[#This Row],[Latest Total Sales ($m)]]/Table1[[#This Row],[Previous Total Sales ($m)]]-1</f>
        <v>2.4432589718719644E-2</v>
      </c>
      <c r="N38" s="1">
        <f>IF(Table1[[#This Row],[Latest Pharma Sales (local m)]]*Table1[[#This Row],[Fx]]=0,"",Table1[[#This Row],[Latest Pharma Sales (local m)]]*Table1[[#This Row],[Fx]])</f>
        <v>10136.299999999999</v>
      </c>
      <c r="O38" s="15">
        <f>Table1[[#This Row],[Latest Pharma Sales ($m)]]/Table1[[#This Row],[Previous Pharma Sales ($m)]]-1</f>
        <v>1.5712210030562668E-2</v>
      </c>
      <c r="P38" s="1">
        <f>Table1[[#This Row],[Latest R&amp;D (local m)]]*Table1[[#This Row],[Fx]]</f>
        <v>1156</v>
      </c>
      <c r="Q38" s="15">
        <f>Table1[[#This Row],[Latest R&amp;D ($m)]]/Table1[[#This Row],[Previous R&amp;D ($m)]]-1</f>
        <v>0.15484515484515482</v>
      </c>
      <c r="R38" s="1">
        <f>Table1[[#This Row],[Latest Net Income (local m)]]*Table1[[#This Row],[Fx]]</f>
        <v>2254.6999999999998</v>
      </c>
      <c r="S38" s="15">
        <f>Table1[[#This Row],[Latest Net Income ($m)]]/Table1[[#This Row],[Previous Net Income ($m)]]-1</f>
        <v>-5.0652631578947394E-2</v>
      </c>
      <c r="T38" s="1">
        <f>Table1[[#This Row],[Latest Number Employed]]</f>
        <v>30000</v>
      </c>
      <c r="U38" s="1">
        <f>Table1[[#This Row],[Latest Operating Profit (local m)]]*Table1[[#This Row],[Fx]]</f>
        <v>2927.4</v>
      </c>
      <c r="V38" s="1">
        <v>10310</v>
      </c>
      <c r="W38" s="1">
        <v>9979.5</v>
      </c>
      <c r="X38" s="1">
        <v>1001</v>
      </c>
      <c r="Y38" s="1">
        <v>2375</v>
      </c>
      <c r="Z38" s="1">
        <v>25000</v>
      </c>
      <c r="AA38" s="1">
        <v>3130</v>
      </c>
      <c r="AB38" s="1">
        <v>10310</v>
      </c>
      <c r="AC38" s="1">
        <v>9979.5</v>
      </c>
      <c r="AD38" s="1">
        <v>1001</v>
      </c>
      <c r="AE38" s="1">
        <v>2375</v>
      </c>
      <c r="AF38" s="1">
        <v>3130</v>
      </c>
      <c r="AG38" s="1"/>
    </row>
    <row r="39" spans="1:33" ht="11.25" customHeight="1">
      <c r="A39" t="s">
        <v>221</v>
      </c>
      <c r="B39" t="s">
        <v>94</v>
      </c>
      <c r="C39" t="s">
        <v>77</v>
      </c>
      <c r="D39" t="s">
        <v>78</v>
      </c>
      <c r="E39">
        <f>_xlfn.XLOOKUP(Table1[[#This Row],[Currency]],Fx!$H$5:$H$24,Fx!$I$5:$I$24,"NA",0,1)</f>
        <v>7.6579064999999997E-3</v>
      </c>
      <c r="F39" s="1">
        <v>1278478</v>
      </c>
      <c r="G39" s="1">
        <v>1205939</v>
      </c>
      <c r="H39" s="1">
        <v>341570</v>
      </c>
      <c r="I39" s="1">
        <v>109188</v>
      </c>
      <c r="J39" s="1">
        <v>17435</v>
      </c>
      <c r="K39" s="1">
        <v>120580</v>
      </c>
      <c r="L39" s="1">
        <f>Table1[[#This Row],[Latest Total Sales (local m)]]*Table1[[#This Row],[Fx]]</f>
        <v>9790.464986306999</v>
      </c>
      <c r="M39" s="15">
        <f>Table1[[#This Row],[Latest Total Sales ($m)]]/Table1[[#This Row],[Previous Total Sales ($m)]]-1</f>
        <v>0.11652646821702395</v>
      </c>
      <c r="N39" s="1">
        <f>IF(Table1[[#This Row],[Latest Pharma Sales (local m)]]*Table1[[#This Row],[Fx]]=0,"",Table1[[#This Row],[Latest Pharma Sales (local m)]]*Table1[[#This Row],[Fx]])</f>
        <v>9234.9681067034999</v>
      </c>
      <c r="O39" s="15">
        <f>Table1[[#This Row],[Latest Pharma Sales ($m)]]/Table1[[#This Row],[Previous Pharma Sales ($m)]]-1</f>
        <v>1.0725804579242344</v>
      </c>
      <c r="P39" s="1">
        <f>Table1[[#This Row],[Latest R&amp;D (local m)]]*Table1[[#This Row],[Fx]]</f>
        <v>2615.7111232049997</v>
      </c>
      <c r="Q39" s="15">
        <f>Table1[[#This Row],[Latest R&amp;D ($m)]]/Table1[[#This Row],[Previous R&amp;D ($m)]]-1</f>
        <v>0.26288193762192424</v>
      </c>
      <c r="R39" s="1">
        <f>Table1[[#This Row],[Latest Net Income (local m)]]*Table1[[#This Row],[Fx]]</f>
        <v>836.15149492199998</v>
      </c>
      <c r="S39" s="15">
        <f>Table1[[#This Row],[Latest Net Income ($m)]]/Table1[[#This Row],[Previous Net Income ($m)]]-1</f>
        <v>0.2103683991397316</v>
      </c>
      <c r="T39" s="1">
        <f>Table1[[#This Row],[Latest Number Employed]]</f>
        <v>17435</v>
      </c>
      <c r="U39" s="1">
        <f>Table1[[#This Row],[Latest Operating Profit (local m)]]*Table1[[#This Row],[Fx]]</f>
        <v>923.3903657699999</v>
      </c>
      <c r="V39" s="1">
        <v>8768.6815001720006</v>
      </c>
      <c r="W39" s="1">
        <v>4455.7826797000007</v>
      </c>
      <c r="X39" s="1">
        <v>2071.2237979510001</v>
      </c>
      <c r="Y39" s="1">
        <v>690.82396361000008</v>
      </c>
      <c r="Z39" s="1">
        <v>15000</v>
      </c>
      <c r="AA39" s="1">
        <v>581.19221393200007</v>
      </c>
      <c r="AB39" s="1">
        <v>1044892</v>
      </c>
      <c r="AC39" s="1">
        <v>977984</v>
      </c>
      <c r="AD39" s="1">
        <v>260228</v>
      </c>
      <c r="AE39" s="1">
        <v>66972</v>
      </c>
      <c r="AF39" s="1">
        <v>73025</v>
      </c>
      <c r="AG39" s="1"/>
    </row>
    <row r="40" spans="1:33" ht="15" customHeight="1">
      <c r="A40" t="s">
        <v>311</v>
      </c>
      <c r="B40" t="s">
        <v>94</v>
      </c>
      <c r="C40" t="s">
        <v>35</v>
      </c>
      <c r="D40" t="s">
        <v>36</v>
      </c>
      <c r="E40">
        <f>_xlfn.XLOOKUP(Table1[[#This Row],[Currency]],Fx!$H$5:$H$24,Fx!$I$5:$I$24,"NA",0,1)</f>
        <v>1</v>
      </c>
      <c r="F40" s="1">
        <v>8930.7000000000007</v>
      </c>
      <c r="G40" s="1">
        <v>8930.7000000000007</v>
      </c>
      <c r="H40" s="1">
        <v>2540.3000000000002</v>
      </c>
      <c r="I40" s="1">
        <v>3322</v>
      </c>
      <c r="J40" s="1">
        <v>4800</v>
      </c>
      <c r="K40" s="1">
        <v>4129.8999999999996</v>
      </c>
      <c r="L40" s="1">
        <f>Table1[[#This Row],[Latest Total Sales (local m)]]*Table1[[#This Row],[Fx]]</f>
        <v>8930.7000000000007</v>
      </c>
      <c r="M40" s="15">
        <f>Table1[[#This Row],[Latest Total Sales ($m)]]/Table1[[#This Row],[Previous Total Sales ($m)]]-1</f>
        <v>0.17912595722207558</v>
      </c>
      <c r="N40" s="1">
        <f>IF(Table1[[#This Row],[Latest Pharma Sales (local m)]]*Table1[[#This Row],[Fx]]=0,"",Table1[[#This Row],[Latest Pharma Sales (local m)]]*Table1[[#This Row],[Fx]])</f>
        <v>8930.7000000000007</v>
      </c>
      <c r="O40" s="15">
        <f>Table1[[#This Row],[Latest Pharma Sales ($m)]]/Table1[[#This Row],[Previous Pharma Sales ($m)]]-1</f>
        <v>0.17912595722207558</v>
      </c>
      <c r="P40" s="1">
        <f>Table1[[#This Row],[Latest R&amp;D (local m)]]*Table1[[#This Row],[Fx]]</f>
        <v>2540.3000000000002</v>
      </c>
      <c r="Q40" s="15">
        <f>Table1[[#This Row],[Latest R&amp;D ($m)]]/Table1[[#This Row],[Previous R&amp;D ($m)]]-1</f>
        <v>-0.16738774172402482</v>
      </c>
      <c r="R40" s="1">
        <f>Table1[[#This Row],[Latest Net Income (local m)]]*Table1[[#This Row],[Fx]]</f>
        <v>3322</v>
      </c>
      <c r="S40" s="15">
        <f>Table1[[#This Row],[Latest Net Income ($m)]]/Table1[[#This Row],[Previous Net Income ($m)]]-1</f>
        <v>0.41844577284372342</v>
      </c>
      <c r="T40" s="1">
        <f>Table1[[#This Row],[Latest Number Employed]]</f>
        <v>4800</v>
      </c>
      <c r="U40" s="1">
        <f>Table1[[#This Row],[Latest Operating Profit (local m)]]*Table1[[#This Row],[Fx]]</f>
        <v>4129.8999999999996</v>
      </c>
      <c r="V40" s="1">
        <v>7574</v>
      </c>
      <c r="W40" s="1">
        <v>7574</v>
      </c>
      <c r="X40" s="1">
        <v>3051</v>
      </c>
      <c r="Y40" s="1">
        <v>2342</v>
      </c>
      <c r="Z40" s="1">
        <v>3900</v>
      </c>
      <c r="AA40" s="1">
        <v>2644</v>
      </c>
      <c r="AB40" s="1">
        <v>7574</v>
      </c>
      <c r="AC40" s="1">
        <v>7574</v>
      </c>
      <c r="AD40" s="1">
        <v>3051</v>
      </c>
      <c r="AE40" s="1">
        <v>2342</v>
      </c>
      <c r="AF40" s="1">
        <v>2644</v>
      </c>
      <c r="AG40" s="1"/>
    </row>
    <row r="41" spans="1:33">
      <c r="A41" t="s">
        <v>310</v>
      </c>
      <c r="B41" t="s">
        <v>34</v>
      </c>
      <c r="C41" t="s">
        <v>77</v>
      </c>
      <c r="D41" t="s">
        <v>78</v>
      </c>
      <c r="E41">
        <f>_xlfn.XLOOKUP(Table1[[#This Row],[Currency]],Fx!$H$5:$H$24,Fx!$I$5:$I$24,"NA",0,1)</f>
        <v>7.6579064999999997E-3</v>
      </c>
      <c r="F41" s="1">
        <v>1737998</v>
      </c>
      <c r="G41" s="1">
        <v>1137857</v>
      </c>
      <c r="H41" s="1">
        <v>275230</v>
      </c>
      <c r="I41" s="1">
        <v>137419</v>
      </c>
      <c r="J41" s="1">
        <v>33482</v>
      </c>
      <c r="K41" s="1">
        <v>150323</v>
      </c>
      <c r="L41" s="1">
        <f>Table1[[#This Row],[Latest Total Sales (local m)]]*Table1[[#This Row],[Fx]]</f>
        <v>13309.426181187</v>
      </c>
      <c r="M41" s="15">
        <f>Table1[[#This Row],[Latest Total Sales ($m)]]/Table1[[#This Row],[Previous Total Sales ($m)]]-1</f>
        <v>-1.9025308881454484E-2</v>
      </c>
      <c r="N41" s="1">
        <f>IF(Table1[[#This Row],[Latest Pharma Sales (local m)]]*Table1[[#This Row],[Fx]]=0,"",Table1[[#This Row],[Latest Pharma Sales (local m)]]*Table1[[#This Row],[Fx]])</f>
        <v>8713.6025163704999</v>
      </c>
      <c r="O41" s="15">
        <f>Table1[[#This Row],[Latest Pharma Sales ($m)]]/Table1[[#This Row],[Previous Pharma Sales ($m)]]-1</f>
        <v>-2.1513944558202325E-2</v>
      </c>
      <c r="P41" s="1">
        <f>Table1[[#This Row],[Latest R&amp;D (local m)]]*Table1[[#This Row],[Fx]]</f>
        <v>2107.6856059950001</v>
      </c>
      <c r="Q41" s="15">
        <f>Table1[[#This Row],[Latest R&amp;D ($m)]]/Table1[[#This Row],[Previous R&amp;D ($m)]]-1</f>
        <v>-4.0623485715163277E-3</v>
      </c>
      <c r="R41" s="1">
        <f>Table1[[#This Row],[Latest Net Income (local m)]]*Table1[[#This Row],[Fx]]</f>
        <v>1052.3418533234999</v>
      </c>
      <c r="S41" s="15">
        <f>Table1[[#This Row],[Latest Net Income ($m)]]/Table1[[#This Row],[Previous Net Income ($m)]]-1</f>
        <v>-0.10599954497397501</v>
      </c>
      <c r="T41" s="1">
        <f>Table1[[#This Row],[Latest Number Employed]]</f>
        <v>33482</v>
      </c>
      <c r="U41" s="1">
        <f>Table1[[#This Row],[Latest Operating Profit (local m)]]*Table1[[#This Row],[Fx]]</f>
        <v>1151.1594787995</v>
      </c>
      <c r="V41" s="1">
        <v>13567.553069092</v>
      </c>
      <c r="W41" s="1">
        <v>8905.1882425000003</v>
      </c>
      <c r="X41" s="1">
        <v>2116.282683933</v>
      </c>
      <c r="Y41" s="1">
        <v>1177.1155679030001</v>
      </c>
      <c r="Z41" s="1">
        <v>33226</v>
      </c>
      <c r="AA41" s="1">
        <v>1407.493470999</v>
      </c>
      <c r="AB41" s="1">
        <v>1489276</v>
      </c>
      <c r="AC41" s="1">
        <v>977500</v>
      </c>
      <c r="AD41" s="1">
        <v>232299</v>
      </c>
      <c r="AE41" s="1">
        <v>129209</v>
      </c>
      <c r="AF41" s="1">
        <v>154497</v>
      </c>
      <c r="AG41" s="1"/>
    </row>
    <row r="42" spans="1:33">
      <c r="A42" t="s">
        <v>309</v>
      </c>
      <c r="B42" t="s">
        <v>94</v>
      </c>
      <c r="C42" t="s">
        <v>200</v>
      </c>
      <c r="D42" t="s">
        <v>74</v>
      </c>
      <c r="E42">
        <f>_xlfn.XLOOKUP(Table1[[#This Row],[Currency]],Fx!$H$5:$H$24,Fx!$I$5:$I$24,"NA",0,1)</f>
        <v>1.0537698</v>
      </c>
      <c r="F42" s="1">
        <v>40840</v>
      </c>
      <c r="G42" s="1">
        <v>7850</v>
      </c>
      <c r="H42" s="1">
        <v>867</v>
      </c>
      <c r="I42" s="1">
        <v>1729</v>
      </c>
      <c r="J42" s="1">
        <v>128044</v>
      </c>
      <c r="K42" s="1">
        <v>4004</v>
      </c>
      <c r="L42" s="1">
        <f>Table1[[#This Row],[Latest Total Sales (local m)]]*Table1[[#This Row],[Fx]]</f>
        <v>43035.958632000002</v>
      </c>
      <c r="M42" s="15">
        <f>Table1[[#This Row],[Latest Total Sales ($m)]]/Table1[[#This Row],[Previous Total Sales ($m)]]-1</f>
        <v>-3.0255476146010429E-2</v>
      </c>
      <c r="N42" s="1">
        <f>IF(Table1[[#This Row],[Latest Pharma Sales (local m)]]*Table1[[#This Row],[Fx]]=0,"",Table1[[#This Row],[Latest Pharma Sales (local m)]]*Table1[[#This Row],[Fx]])</f>
        <v>8272.0929300000007</v>
      </c>
      <c r="O42" s="15">
        <f>Table1[[#This Row],[Latest Pharma Sales ($m)]]/Table1[[#This Row],[Previous Pharma Sales ($m)]]-1</f>
        <v>-2.7714008532606971E-2</v>
      </c>
      <c r="P42" s="1">
        <f>Table1[[#This Row],[Latest R&amp;D (local m)]]*Table1[[#This Row],[Fx]]</f>
        <v>913.61841659999993</v>
      </c>
      <c r="Q42" s="15">
        <f>Table1[[#This Row],[Latest R&amp;D ($m)]]/Table1[[#This Row],[Previous R&amp;D ($m)]]-1</f>
        <v>-5.5721229431137442E-2</v>
      </c>
      <c r="R42" s="1">
        <f>Table1[[#This Row],[Latest Net Income (local m)]]*Table1[[#This Row],[Fx]]</f>
        <v>1821.9679842</v>
      </c>
      <c r="S42" s="15">
        <f>Table1[[#This Row],[Latest Net Income ($m)]]/Table1[[#This Row],[Previous Net Income ($m)]]-1</f>
        <v>-0.17494080743830653</v>
      </c>
      <c r="T42" s="1">
        <f>Table1[[#This Row],[Latest Number Employed]]</f>
        <v>128044</v>
      </c>
      <c r="U42" s="1">
        <f>Table1[[#This Row],[Latest Operating Profit (local m)]]*Table1[[#This Row],[Fx]]</f>
        <v>4219.2942792000003</v>
      </c>
      <c r="V42" s="1">
        <v>44378.656000000003</v>
      </c>
      <c r="W42" s="1">
        <v>8507.8804</v>
      </c>
      <c r="X42" s="1">
        <v>967.5304000000001</v>
      </c>
      <c r="Y42" s="1">
        <v>2208.2876000000001</v>
      </c>
      <c r="Z42" s="1">
        <v>316078</v>
      </c>
      <c r="AA42" s="1">
        <v>5029.2656000000006</v>
      </c>
      <c r="AB42" s="1">
        <v>37520</v>
      </c>
      <c r="AC42" s="1">
        <v>7193</v>
      </c>
      <c r="AD42" s="1">
        <v>818</v>
      </c>
      <c r="AE42" s="1">
        <v>1867</v>
      </c>
      <c r="AF42" s="1">
        <v>4252</v>
      </c>
      <c r="AG42" s="1"/>
    </row>
    <row r="43" spans="1:33">
      <c r="A43" t="s">
        <v>308</v>
      </c>
      <c r="B43" t="s">
        <v>94</v>
      </c>
      <c r="C43" t="s">
        <v>200</v>
      </c>
      <c r="D43" t="s">
        <v>74</v>
      </c>
      <c r="E43">
        <f>_xlfn.XLOOKUP(Table1[[#This Row],[Currency]],Fx!$H$5:$H$24,Fx!$I$5:$I$24,"NA",0,1)</f>
        <v>1.0537698</v>
      </c>
      <c r="F43" s="1">
        <v>22232</v>
      </c>
      <c r="G43" s="1">
        <v>7839</v>
      </c>
      <c r="H43" s="1">
        <v>2521</v>
      </c>
      <c r="I43" s="1">
        <v>3326</v>
      </c>
      <c r="J43" s="1">
        <v>64243</v>
      </c>
      <c r="K43" s="1">
        <v>4474</v>
      </c>
      <c r="L43" s="1">
        <f>Table1[[#This Row],[Latest Total Sales (local m)]]*Table1[[#This Row],[Fx]]</f>
        <v>23427.410193600001</v>
      </c>
      <c r="M43" s="15">
        <f>Table1[[#This Row],[Latest Total Sales ($m)]]/Table1[[#This Row],[Previous Total Sales ($m)]]-1</f>
        <v>6.0821055470083873E-3</v>
      </c>
      <c r="N43" s="1">
        <f>IF(Table1[[#This Row],[Latest Pharma Sales (local m)]]*Table1[[#This Row],[Fx]]=0,"",Table1[[#This Row],[Latest Pharma Sales (local m)]]*Table1[[#This Row],[Fx]])</f>
        <v>8260.5014621999999</v>
      </c>
      <c r="O43" s="15">
        <f>Table1[[#This Row],[Latest Pharma Sales ($m)]]/Table1[[#This Row],[Previous Pharma Sales ($m)]]-1</f>
        <v>-1.4832400462490347E-2</v>
      </c>
      <c r="P43" s="1">
        <f>Table1[[#This Row],[Latest R&amp;D (local m)]]*Table1[[#This Row],[Fx]]</f>
        <v>2656.5536658000001</v>
      </c>
      <c r="Q43" s="15">
        <f>Table1[[#This Row],[Latest R&amp;D ($m)]]/Table1[[#This Row],[Previous R&amp;D ($m)]]-1</f>
        <v>-6.7281061142713372E-2</v>
      </c>
      <c r="R43" s="1">
        <f>Table1[[#This Row],[Latest Net Income (local m)]]*Table1[[#This Row],[Fx]]</f>
        <v>3504.8383547999997</v>
      </c>
      <c r="S43" s="15">
        <f>Table1[[#This Row],[Latest Net Income ($m)]]/Table1[[#This Row],[Previous Net Income ($m)]]-1</f>
        <v>-3.0058676601390388E-2</v>
      </c>
      <c r="T43" s="1">
        <f>Table1[[#This Row],[Latest Number Employed]]</f>
        <v>64243</v>
      </c>
      <c r="U43" s="1">
        <f>Table1[[#This Row],[Latest Operating Profit (local m)]]*Table1[[#This Row],[Fx]]</f>
        <v>4714.5660852000001</v>
      </c>
      <c r="V43" s="1">
        <v>23285.783600000002</v>
      </c>
      <c r="W43" s="1">
        <v>8384.869200000001</v>
      </c>
      <c r="X43" s="1">
        <v>2848.1824000000001</v>
      </c>
      <c r="Y43" s="1">
        <v>3613.4540000000002</v>
      </c>
      <c r="Z43" s="1">
        <v>57850</v>
      </c>
      <c r="AA43" s="1">
        <v>4942.9212000000007</v>
      </c>
      <c r="AB43" s="1">
        <v>19687</v>
      </c>
      <c r="AC43" s="1">
        <v>7089</v>
      </c>
      <c r="AD43" s="1">
        <v>2408</v>
      </c>
      <c r="AE43" s="1">
        <v>3055</v>
      </c>
      <c r="AF43" s="1">
        <v>4179</v>
      </c>
      <c r="AG43" s="1"/>
    </row>
    <row r="44" spans="1:33">
      <c r="A44" t="s">
        <v>306</v>
      </c>
      <c r="B44" t="s">
        <v>34</v>
      </c>
      <c r="C44" t="s">
        <v>307</v>
      </c>
      <c r="D44" t="s">
        <v>36</v>
      </c>
      <c r="E44">
        <f>_xlfn.XLOOKUP(Table1[[#This Row],[Currency]],Fx!$H$5:$H$24,Fx!$I$5:$I$24,"NA",0,1)</f>
        <v>1</v>
      </c>
      <c r="F44" s="1">
        <v>8124</v>
      </c>
      <c r="G44" s="1">
        <v>8124</v>
      </c>
      <c r="H44" s="1">
        <v>529</v>
      </c>
      <c r="I44" s="1">
        <v>-225</v>
      </c>
      <c r="J44" s="1">
        <v>19900</v>
      </c>
      <c r="K44" s="1">
        <v>454</v>
      </c>
      <c r="L44" s="1">
        <f>Table1[[#This Row],[Latest Total Sales (local m)]]*Table1[[#This Row],[Fx]]</f>
        <v>8124</v>
      </c>
      <c r="M44" s="15">
        <f>Table1[[#This Row],[Latest Total Sales ($m)]]/Table1[[#This Row],[Previous Total Sales ($m)]]-1</f>
        <v>-3.6755987668958934E-2</v>
      </c>
      <c r="N44" s="1">
        <f>IF(Table1[[#This Row],[Latest Pharma Sales (local m)]]*Table1[[#This Row],[Fx]]=0,"",Table1[[#This Row],[Latest Pharma Sales (local m)]]*Table1[[#This Row],[Fx]])</f>
        <v>8124</v>
      </c>
      <c r="O44" s="15">
        <f>Table1[[#This Row],[Latest Pharma Sales ($m)]]/Table1[[#This Row],[Previous Pharma Sales ($m)]]-1</f>
        <v>-3.6755987668958934E-2</v>
      </c>
      <c r="P44" s="1">
        <f>Table1[[#This Row],[Latest R&amp;D (local m)]]*Table1[[#This Row],[Fx]]</f>
        <v>529</v>
      </c>
      <c r="Q44" s="15">
        <f>Table1[[#This Row],[Latest R&amp;D ($m)]]/Table1[[#This Row],[Previous R&amp;D ($m)]]-1</f>
        <v>0.13763440860215059</v>
      </c>
      <c r="R44" s="1">
        <f>Table1[[#This Row],[Latest Net Income (local m)]]*Table1[[#This Row],[Fx]]</f>
        <v>-225</v>
      </c>
      <c r="S44" s="15">
        <f>Table1[[#This Row],[Latest Net Income ($m)]]/Table1[[#This Row],[Previous Net Income ($m)]]-1</f>
        <v>-0.76265822784810133</v>
      </c>
      <c r="T44" s="1">
        <f>Table1[[#This Row],[Latest Number Employed]]</f>
        <v>19900</v>
      </c>
      <c r="U44" s="1">
        <f>Table1[[#This Row],[Latest Operating Profit (local m)]]*Table1[[#This Row],[Fx]]</f>
        <v>454</v>
      </c>
      <c r="V44" s="1">
        <v>8434</v>
      </c>
      <c r="W44" s="1">
        <v>8434</v>
      </c>
      <c r="X44" s="1">
        <v>465</v>
      </c>
      <c r="Y44" s="1">
        <v>-948</v>
      </c>
      <c r="Z44" s="1">
        <v>19600</v>
      </c>
      <c r="AA44" s="1">
        <v>450</v>
      </c>
      <c r="AB44" s="1">
        <v>8434</v>
      </c>
      <c r="AC44" s="1">
        <v>8434</v>
      </c>
      <c r="AD44" s="1">
        <v>465</v>
      </c>
      <c r="AE44" s="1">
        <v>-948</v>
      </c>
      <c r="AF44" s="1">
        <v>450</v>
      </c>
      <c r="AG44" s="1"/>
    </row>
    <row r="45" spans="1:33">
      <c r="A45" t="s">
        <v>305</v>
      </c>
      <c r="B45" t="s">
        <v>94</v>
      </c>
      <c r="C45" t="s">
        <v>77</v>
      </c>
      <c r="D45" t="s">
        <v>78</v>
      </c>
      <c r="E45">
        <f>_xlfn.XLOOKUP(Table1[[#This Row],[Currency]],Fx!$H$5:$H$24,Fx!$I$5:$I$24,"NA",0,1)</f>
        <v>7.6579064999999997E-3</v>
      </c>
      <c r="F45" s="1">
        <v>744402</v>
      </c>
      <c r="G45" s="1">
        <v>744402</v>
      </c>
      <c r="H45" s="1">
        <v>172999</v>
      </c>
      <c r="I45" s="1">
        <v>56836</v>
      </c>
      <c r="J45" s="1">
        <v>11076</v>
      </c>
      <c r="K45" s="1">
        <v>40040</v>
      </c>
      <c r="L45" s="1">
        <f>Table1[[#This Row],[Latest Total Sales (local m)]]*Table1[[#This Row],[Fx]]</f>
        <v>5700.5609144129994</v>
      </c>
      <c r="M45" s="15">
        <f>Table1[[#This Row],[Latest Total Sales ($m)]]/Table1[[#This Row],[Previous Total Sales ($m)]]-1</f>
        <v>-0.17252557540805025</v>
      </c>
      <c r="N45" s="1">
        <f>IF(Table1[[#This Row],[Latest Pharma Sales (local m)]]*Table1[[#This Row],[Fx]]=0,"",Table1[[#This Row],[Latest Pharma Sales (local m)]]*Table1[[#This Row],[Fx]])</f>
        <v>5700.5609144129994</v>
      </c>
      <c r="O45" s="15">
        <f>Table1[[#This Row],[Latest Pharma Sales ($m)]]/Table1[[#This Row],[Previous Pharma Sales ($m)]]-1</f>
        <v>-0.17252557540805025</v>
      </c>
      <c r="P45" s="1">
        <f>Table1[[#This Row],[Latest R&amp;D (local m)]]*Table1[[#This Row],[Fx]]</f>
        <v>1324.8101665934998</v>
      </c>
      <c r="Q45" s="15">
        <f>Table1[[#This Row],[Latest R&amp;D ($m)]]/Table1[[#This Row],[Previous R&amp;D ($m)]]-1</f>
        <v>-0.15305146937288994</v>
      </c>
      <c r="R45" s="1">
        <f>Table1[[#This Row],[Latest Net Income (local m)]]*Table1[[#This Row],[Fx]]</f>
        <v>435.244773834</v>
      </c>
      <c r="S45" s="15">
        <f>Table1[[#This Row],[Latest Net Income ($m)]]/Table1[[#This Row],[Previous Net Income ($m)]]-1</f>
        <v>4.542053551418701E-2</v>
      </c>
      <c r="T45" s="1">
        <f>Table1[[#This Row],[Latest Number Employed]]</f>
        <v>11076</v>
      </c>
      <c r="U45" s="1">
        <f>Table1[[#This Row],[Latest Operating Profit (local m)]]*Table1[[#This Row],[Fx]]</f>
        <v>306.62257625999996</v>
      </c>
      <c r="V45" s="1">
        <v>6889.1082854000006</v>
      </c>
      <c r="W45" s="1">
        <v>6889.1082854000006</v>
      </c>
      <c r="X45" s="1">
        <v>1564.2156739000002</v>
      </c>
      <c r="Y45" s="1">
        <v>416.33463190000003</v>
      </c>
      <c r="Z45" s="1">
        <v>11322</v>
      </c>
      <c r="AA45" s="1">
        <v>489.21596790000001</v>
      </c>
      <c r="AB45" s="1">
        <v>756200</v>
      </c>
      <c r="AC45" s="1">
        <v>756200</v>
      </c>
      <c r="AD45" s="1">
        <v>171700</v>
      </c>
      <c r="AE45" s="1">
        <v>45700</v>
      </c>
      <c r="AF45" s="1">
        <v>53700</v>
      </c>
      <c r="AG45" s="1"/>
    </row>
    <row r="46" spans="1:33">
      <c r="A46" t="s">
        <v>304</v>
      </c>
      <c r="B46" t="s">
        <v>94</v>
      </c>
      <c r="C46" t="s">
        <v>50</v>
      </c>
      <c r="D46" t="s">
        <v>51</v>
      </c>
      <c r="E46">
        <f>_xlfn.XLOOKUP(Table1[[#This Row],[Currency]],Fx!$H$5:$H$24,Fx!$I$5:$I$24,"NA",0,1)</f>
        <v>1.2735148999999999E-2</v>
      </c>
      <c r="F46" s="1">
        <v>445202</v>
      </c>
      <c r="G46" s="1">
        <v>432788.7</v>
      </c>
      <c r="H46" s="1">
        <v>16560.099999999999</v>
      </c>
      <c r="I46" s="1">
        <v>84735.8</v>
      </c>
      <c r="J46" s="1">
        <v>38000</v>
      </c>
      <c r="K46" s="1">
        <v>438856.8</v>
      </c>
      <c r="L46" s="1">
        <f>Table1[[#This Row],[Latest Total Sales (local m)]]*Table1[[#This Row],[Fx]]</f>
        <v>5669.7138050980002</v>
      </c>
      <c r="M46" s="15">
        <f>Table1[[#This Row],[Latest Total Sales ($m)]]/Table1[[#This Row],[Previous Total Sales ($m)]]-1</f>
        <v>5.8959388196572871E-2</v>
      </c>
      <c r="N46" s="1">
        <f>IF(Table1[[#This Row],[Latest Pharma Sales (local m)]]*Table1[[#This Row],[Fx]]=0,"",Table1[[#This Row],[Latest Pharma Sales (local m)]]*Table1[[#This Row],[Fx]])</f>
        <v>5511.6285800162996</v>
      </c>
      <c r="O46" s="15">
        <f>Table1[[#This Row],[Latest Pharma Sales ($m)]]/Table1[[#This Row],[Previous Pharma Sales ($m)]]-1</f>
        <v>6.0230538486403917E-2</v>
      </c>
      <c r="P46" s="1">
        <f>Table1[[#This Row],[Latest R&amp;D (local m)]]*Table1[[#This Row],[Fx]]</f>
        <v>210.89534095489998</v>
      </c>
      <c r="Q46" s="15">
        <f>Table1[[#This Row],[Latest R&amp;D ($m)]]/Table1[[#This Row],[Previous R&amp;D ($m)]]-1</f>
        <v>-0.29760490693691111</v>
      </c>
      <c r="R46" s="1">
        <f>Table1[[#This Row],[Latest Net Income (local m)]]*Table1[[#This Row],[Fx]]</f>
        <v>1079.1230386341999</v>
      </c>
      <c r="S46" s="15">
        <f>Table1[[#This Row],[Latest Net Income ($m)]]/Table1[[#This Row],[Previous Net Income ($m)]]-1</f>
        <v>1.4373328012168005</v>
      </c>
      <c r="T46" s="1">
        <f>Table1[[#This Row],[Latest Number Employed]]</f>
        <v>38000</v>
      </c>
      <c r="U46" s="1">
        <f>Table1[[#This Row],[Latest Operating Profit (local m)]]*Table1[[#This Row],[Fx]]</f>
        <v>5588.9067376631992</v>
      </c>
      <c r="V46" s="1">
        <v>5354.04272184</v>
      </c>
      <c r="W46" s="1">
        <v>5198.5189823760002</v>
      </c>
      <c r="X46" s="1">
        <v>300.25172874599997</v>
      </c>
      <c r="Y46" s="1">
        <v>442.74751404299997</v>
      </c>
      <c r="Z46" s="1">
        <v>37000</v>
      </c>
      <c r="AA46" s="1">
        <v>5229.3775114049995</v>
      </c>
      <c r="AB46" s="1">
        <v>395760</v>
      </c>
      <c r="AC46" s="1">
        <v>384264</v>
      </c>
      <c r="AD46" s="1">
        <v>22194</v>
      </c>
      <c r="AE46" s="1">
        <v>32727</v>
      </c>
      <c r="AF46" s="1">
        <v>386545</v>
      </c>
      <c r="AG46" s="1"/>
    </row>
    <row r="47" spans="1:33">
      <c r="A47" t="s">
        <v>303</v>
      </c>
      <c r="B47" t="s">
        <v>94</v>
      </c>
      <c r="C47" t="s">
        <v>162</v>
      </c>
      <c r="D47" t="s">
        <v>74</v>
      </c>
      <c r="E47">
        <f>_xlfn.XLOOKUP(Table1[[#This Row],[Currency]],Fx!$H$5:$H$24,Fx!$I$5:$I$24,"NA",0,1)</f>
        <v>1.0537698</v>
      </c>
      <c r="F47" s="1">
        <v>5517</v>
      </c>
      <c r="G47" s="1">
        <v>5140</v>
      </c>
      <c r="H47" s="1">
        <v>1670</v>
      </c>
      <c r="I47" s="1">
        <v>420</v>
      </c>
      <c r="J47" s="1">
        <v>8703</v>
      </c>
      <c r="K47" s="1">
        <v>585</v>
      </c>
      <c r="L47" s="1">
        <f>Table1[[#This Row],[Latest Total Sales (local m)]]*Table1[[#This Row],[Fx]]</f>
        <v>5813.6479866</v>
      </c>
      <c r="M47" s="15">
        <f>Table1[[#This Row],[Latest Total Sales ($m)]]/Table1[[#This Row],[Previous Total Sales ($m)]]-1</f>
        <v>-0.14918517523895236</v>
      </c>
      <c r="N47" s="1">
        <f>IF(Table1[[#This Row],[Latest Pharma Sales (local m)]]*Table1[[#This Row],[Fx]]=0,"",Table1[[#This Row],[Latest Pharma Sales (local m)]]*Table1[[#This Row],[Fx]])</f>
        <v>5416.3767719999996</v>
      </c>
      <c r="O47" s="15">
        <f>Table1[[#This Row],[Latest Pharma Sales ($m)]]/Table1[[#This Row],[Previous Pharma Sales ($m)]]-1</f>
        <v>-0.16298963446517012</v>
      </c>
      <c r="P47" s="1">
        <f>Table1[[#This Row],[Latest R&amp;D (local m)]]*Table1[[#This Row],[Fx]]</f>
        <v>1759.795566</v>
      </c>
      <c r="Q47" s="15">
        <f>Table1[[#This Row],[Latest R&amp;D ($m)]]/Table1[[#This Row],[Previous R&amp;D ($m)]]-1</f>
        <v>-8.6665592336068076E-2</v>
      </c>
      <c r="R47" s="1">
        <f>Table1[[#This Row],[Latest Net Income (local m)]]*Table1[[#This Row],[Fx]]</f>
        <v>442.58331599999997</v>
      </c>
      <c r="S47" s="15">
        <f>Table1[[#This Row],[Latest Net Income ($m)]]/Table1[[#This Row],[Previous Net Income ($m)]]-1</f>
        <v>-0.64566030720632095</v>
      </c>
      <c r="T47" s="1">
        <f>Table1[[#This Row],[Latest Number Employed]]</f>
        <v>8703</v>
      </c>
      <c r="U47" s="1">
        <f>Table1[[#This Row],[Latest Operating Profit (local m)]]*Table1[[#This Row],[Fx]]</f>
        <v>616.455333</v>
      </c>
      <c r="V47" s="1">
        <v>6833.0356000000002</v>
      </c>
      <c r="W47" s="1">
        <v>6471.0988000000007</v>
      </c>
      <c r="X47" s="1">
        <v>1926.7812000000001</v>
      </c>
      <c r="Y47" s="1">
        <v>1249.0368000000001</v>
      </c>
      <c r="Z47" s="1">
        <v>8561</v>
      </c>
      <c r="AA47" s="1">
        <v>1518.7152000000001</v>
      </c>
      <c r="AB47" s="1">
        <v>5777</v>
      </c>
      <c r="AC47" s="1">
        <v>5471</v>
      </c>
      <c r="AD47" s="1">
        <v>1629</v>
      </c>
      <c r="AE47" s="1">
        <v>1056</v>
      </c>
      <c r="AF47" s="1">
        <v>1284</v>
      </c>
      <c r="AG47" s="1"/>
    </row>
    <row r="48" spans="1:33">
      <c r="A48" t="s">
        <v>302</v>
      </c>
      <c r="B48" t="s">
        <v>94</v>
      </c>
      <c r="C48" t="s">
        <v>143</v>
      </c>
      <c r="D48" t="s">
        <v>74</v>
      </c>
      <c r="E48">
        <f>_xlfn.XLOOKUP(Table1[[#This Row],[Currency]],Fx!$H$5:$H$24,Fx!$I$5:$I$24,"NA",0,1)</f>
        <v>1.0537698</v>
      </c>
      <c r="F48" s="1">
        <v>6063.9669999999996</v>
      </c>
      <c r="G48" s="1">
        <v>5005.3999999999996</v>
      </c>
      <c r="H48" s="1">
        <v>361.14</v>
      </c>
      <c r="I48" s="1">
        <v>361.25700000000001</v>
      </c>
      <c r="J48" s="1">
        <v>26300</v>
      </c>
      <c r="K48" s="1">
        <v>805.68</v>
      </c>
      <c r="L48" s="1">
        <f>Table1[[#This Row],[Latest Total Sales (local m)]]*Table1[[#This Row],[Fx]]</f>
        <v>6390.0252927965994</v>
      </c>
      <c r="M48" s="15">
        <f>Table1[[#This Row],[Latest Total Sales ($m)]]/Table1[[#This Row],[Previous Total Sales ($m)]]-1</f>
        <v>5.0742222707577778E-2</v>
      </c>
      <c r="N48" s="1">
        <f>IF(Table1[[#This Row],[Latest Pharma Sales (local m)]]*Table1[[#This Row],[Fx]]=0,"",Table1[[#This Row],[Latest Pharma Sales (local m)]]*Table1[[#This Row],[Fx]])</f>
        <v>5274.5393569199996</v>
      </c>
      <c r="O48" s="15">
        <f>Table1[[#This Row],[Latest Pharma Sales ($m)]]/Table1[[#This Row],[Previous Pharma Sales ($m)]]-1</f>
        <v>0.1175817958195744</v>
      </c>
      <c r="P48" s="1">
        <f>Table1[[#This Row],[Latest R&amp;D (local m)]]*Table1[[#This Row],[Fx]]</f>
        <v>380.55842557199998</v>
      </c>
      <c r="Q48" s="15">
        <f>Table1[[#This Row],[Latest R&amp;D ($m)]]/Table1[[#This Row],[Previous R&amp;D ($m)]]-1</f>
        <v>-2.294661180123958E-2</v>
      </c>
      <c r="R48" s="1">
        <f>Table1[[#This Row],[Latest Net Income (local m)]]*Table1[[#This Row],[Fx]]</f>
        <v>380.68171663859999</v>
      </c>
      <c r="S48" s="15">
        <f>Table1[[#This Row],[Latest Net Income ($m)]]/Table1[[#This Row],[Previous Net Income ($m)]]-1</f>
        <v>0.70560634524367027</v>
      </c>
      <c r="T48" s="1">
        <f>Table1[[#This Row],[Latest Number Employed]]</f>
        <v>26300</v>
      </c>
      <c r="U48" s="1">
        <f>Table1[[#This Row],[Latest Operating Profit (local m)]]*Table1[[#This Row],[Fx]]</f>
        <v>849.00125246399989</v>
      </c>
      <c r="V48" s="1">
        <v>6081.4395336000007</v>
      </c>
      <c r="W48" s="1">
        <v>4719.6002804000009</v>
      </c>
      <c r="X48" s="1">
        <v>389.49604000000005</v>
      </c>
      <c r="Y48" s="1">
        <v>223.19435999999999</v>
      </c>
      <c r="Z48" s="1">
        <v>23234</v>
      </c>
      <c r="AA48" s="1">
        <v>703.84169919999999</v>
      </c>
      <c r="AB48" s="1">
        <v>5141.5619999999999</v>
      </c>
      <c r="AC48" s="1">
        <v>3990.1930000000002</v>
      </c>
      <c r="AD48" s="1">
        <v>329.3</v>
      </c>
      <c r="AE48" s="1">
        <v>188.7</v>
      </c>
      <c r="AF48" s="1">
        <v>595.06399999999996</v>
      </c>
      <c r="AG48" s="1"/>
    </row>
    <row r="49" spans="1:33">
      <c r="A49" t="s">
        <v>301</v>
      </c>
      <c r="B49" t="s">
        <v>94</v>
      </c>
      <c r="C49" t="s">
        <v>226</v>
      </c>
      <c r="D49" t="s">
        <v>74</v>
      </c>
      <c r="E49">
        <f>_xlfn.XLOOKUP(Table1[[#This Row],[Currency]],Fx!$H$5:$H$24,Fx!$I$5:$I$24,"NA",0,1)</f>
        <v>1.0537698</v>
      </c>
      <c r="F49" s="1">
        <v>4876</v>
      </c>
      <c r="G49" s="1">
        <v>4876</v>
      </c>
      <c r="H49" s="1">
        <f>(2693+848)*0.2</f>
        <v>708.2</v>
      </c>
      <c r="J49" s="1">
        <v>21400</v>
      </c>
      <c r="K49" s="1">
        <v>859</v>
      </c>
      <c r="L49" s="1">
        <f>Table1[[#This Row],[Latest Total Sales (local m)]]*Table1[[#This Row],[Fx]]</f>
        <v>5138.1815447999998</v>
      </c>
      <c r="M49" s="25">
        <f>Table1[[#This Row],[Latest Total Sales ($m)]]/Table1[[#This Row],[Previous Total Sales ($m)]]-1</f>
        <v>-8.0617323649559092E-2</v>
      </c>
      <c r="N49" s="1">
        <f>IF(Table1[[#This Row],[Latest Pharma Sales (local m)]]*Table1[[#This Row],[Fx]]=0,"",Table1[[#This Row],[Latest Pharma Sales (local m)]]*Table1[[#This Row],[Fx]])</f>
        <v>5138.1815447999998</v>
      </c>
      <c r="O49" s="25">
        <f>Table1[[#This Row],[Latest Pharma Sales ($m)]]/Table1[[#This Row],[Previous Pharma Sales ($m)]]-1</f>
        <v>-8.0617323649559092E-2</v>
      </c>
      <c r="P49" s="1">
        <f>Table1[[#This Row],[Latest R&amp;D (local m)]]*Table1[[#This Row],[Fx]]</f>
        <v>746.27977236000004</v>
      </c>
      <c r="Q49" s="25">
        <f>Table1[[#This Row],[Latest R&amp;D ($m)]]/Table1[[#This Row],[Previous R&amp;D ($m)]]-1</f>
        <v>-4.5760236867576354E-2</v>
      </c>
      <c r="R49" s="1">
        <f>Table1[[#This Row],[Latest Net Income (local m)]]*Table1[[#This Row],[Fx]]</f>
        <v>0</v>
      </c>
      <c r="S49" s="25" t="e">
        <f>Table1[[#This Row],[Latest Net Income ($m)]]/Table1[[#This Row],[Previous Net Income ($m)]]-1</f>
        <v>#DIV/0!</v>
      </c>
      <c r="T49" s="1">
        <f>Table1[[#This Row],[Latest Number Employed]]</f>
        <v>21400</v>
      </c>
      <c r="U49" s="1">
        <f>Table1[[#This Row],[Latest Operating Profit (local m)]]*Table1[[#This Row],[Fx]]</f>
        <v>905.18825819999995</v>
      </c>
      <c r="V49" s="1">
        <v>5588.7300000000005</v>
      </c>
      <c r="W49" s="1">
        <v>5588.7300000000005</v>
      </c>
      <c r="X49" s="1">
        <v>782.06736000000012</v>
      </c>
      <c r="Y49" s="1">
        <v>0</v>
      </c>
      <c r="Z49" s="1">
        <v>21800</v>
      </c>
      <c r="AA49" s="1">
        <v>739.25</v>
      </c>
      <c r="AB49" s="1">
        <v>4725</v>
      </c>
      <c r="AC49" s="1">
        <v>4725</v>
      </c>
      <c r="AD49" s="1">
        <v>661.2</v>
      </c>
      <c r="AF49" s="1">
        <v>625</v>
      </c>
      <c r="AG49" s="1"/>
    </row>
    <row r="50" spans="1:33">
      <c r="A50" t="s">
        <v>300</v>
      </c>
      <c r="B50" t="s">
        <v>94</v>
      </c>
      <c r="C50" t="s">
        <v>35</v>
      </c>
      <c r="D50" t="s">
        <v>36</v>
      </c>
      <c r="E50">
        <f>_xlfn.XLOOKUP(Table1[[#This Row],[Currency]],Fx!$H$5:$H$24,Fx!$I$5:$I$24,"NA",0,1)</f>
        <v>1</v>
      </c>
      <c r="F50" s="1">
        <v>43653</v>
      </c>
      <c r="G50" s="1">
        <v>4912</v>
      </c>
      <c r="H50" s="1">
        <v>2888</v>
      </c>
      <c r="I50" s="1">
        <v>6933</v>
      </c>
      <c r="J50" s="1">
        <v>115000</v>
      </c>
      <c r="K50" s="1">
        <v>8362</v>
      </c>
      <c r="L50" s="1">
        <f>Table1[[#This Row],[Latest Total Sales (local m)]]*Table1[[#This Row],[Fx]]</f>
        <v>43653</v>
      </c>
      <c r="M50" s="15">
        <f>Table1[[#This Row],[Latest Total Sales ($m)]]/Table1[[#This Row],[Previous Total Sales ($m)]]-1</f>
        <v>1.3418456181079508E-2</v>
      </c>
      <c r="N50" s="1">
        <f>IF(Table1[[#This Row],[Latest Pharma Sales (local m)]]*Table1[[#This Row],[Fx]]=0,"",Table1[[#This Row],[Latest Pharma Sales (local m)]]*Table1[[#This Row],[Fx]])</f>
        <v>4912</v>
      </c>
      <c r="O50" s="15">
        <f>Table1[[#This Row],[Latest Pharma Sales ($m)]]/Table1[[#This Row],[Previous Pharma Sales ($m)]]-1</f>
        <v>4.1119118270453558E-2</v>
      </c>
      <c r="P50" s="1">
        <f>Table1[[#This Row],[Latest R&amp;D (local m)]]*Table1[[#This Row],[Fx]]</f>
        <v>2888</v>
      </c>
      <c r="Q50" s="15">
        <f>Table1[[#This Row],[Latest R&amp;D ($m)]]/Table1[[#This Row],[Previous R&amp;D ($m)]]-1</f>
        <v>5.3245805981035677E-2</v>
      </c>
      <c r="R50" s="1">
        <f>Table1[[#This Row],[Latest Net Income (local m)]]*Table1[[#This Row],[Fx]]</f>
        <v>6933</v>
      </c>
      <c r="S50" s="15">
        <f>Table1[[#This Row],[Latest Net Income ($m)]]/Table1[[#This Row],[Previous Net Income ($m)]]-1</f>
        <v>-1.9516334323292361E-2</v>
      </c>
      <c r="T50" s="1">
        <f>Table1[[#This Row],[Latest Number Employed]]</f>
        <v>115000</v>
      </c>
      <c r="U50" s="1">
        <f>Table1[[#This Row],[Latest Operating Profit (local m)]]*Table1[[#This Row],[Fx]]</f>
        <v>8362</v>
      </c>
      <c r="V50" s="1">
        <v>43075</v>
      </c>
      <c r="W50" s="1">
        <v>4718</v>
      </c>
      <c r="X50" s="1">
        <v>2742</v>
      </c>
      <c r="Y50" s="1">
        <v>7071</v>
      </c>
      <c r="Z50" s="1">
        <v>113000</v>
      </c>
      <c r="AA50" s="1">
        <v>8425</v>
      </c>
      <c r="AB50" s="1">
        <v>43075</v>
      </c>
      <c r="AC50" s="1">
        <v>4718</v>
      </c>
      <c r="AD50" s="1">
        <v>2742</v>
      </c>
      <c r="AE50" s="1">
        <v>7071</v>
      </c>
      <c r="AF50" s="1">
        <v>8425</v>
      </c>
      <c r="AG50" s="1"/>
    </row>
    <row r="51" spans="1:33">
      <c r="A51" t="s">
        <v>299</v>
      </c>
      <c r="B51" t="s">
        <v>94</v>
      </c>
      <c r="C51" t="s">
        <v>43</v>
      </c>
      <c r="D51" t="s">
        <v>44</v>
      </c>
      <c r="E51">
        <f>_xlfn.XLOOKUP(Table1[[#This Row],[Currency]],Fx!$H$5:$H$24,Fx!$I$5:$I$24,"NA",0,1)</f>
        <v>0.14885238000000001</v>
      </c>
      <c r="F51" s="1">
        <v>43811</v>
      </c>
      <c r="G51" s="1">
        <v>30693</v>
      </c>
      <c r="H51" s="1">
        <v>5885</v>
      </c>
      <c r="I51" s="1">
        <v>8041</v>
      </c>
      <c r="J51" s="1">
        <v>38399</v>
      </c>
      <c r="K51" s="1">
        <v>2382</v>
      </c>
      <c r="L51" s="1">
        <f>Table1[[#This Row],[Latest Total Sales (local m)]]*Table1[[#This Row],[Fx]]</f>
        <v>6521.3716201800007</v>
      </c>
      <c r="M51" s="15">
        <f>Table1[[#This Row],[Latest Total Sales ($m)]]/Table1[[#This Row],[Previous Total Sales ($m)]]-1</f>
        <v>7.8362267008314834E-2</v>
      </c>
      <c r="N51" s="1">
        <f>IF(Table1[[#This Row],[Latest Pharma Sales (local m)]]*Table1[[#This Row],[Fx]]=0,"",Table1[[#This Row],[Latest Pharma Sales (local m)]]*Table1[[#This Row],[Fx]])</f>
        <v>4568.7260993400005</v>
      </c>
      <c r="O51" s="15">
        <f>Table1[[#This Row],[Latest Pharma Sales ($m)]]/Table1[[#This Row],[Previous Pharma Sales ($m)]]-1</f>
        <v>2.4167727885918922E-2</v>
      </c>
      <c r="P51" s="1">
        <f>Table1[[#This Row],[Latest R&amp;D (local m)]]*Table1[[#This Row],[Fx]]</f>
        <v>875.99625630000003</v>
      </c>
      <c r="Q51" s="15">
        <f>Table1[[#This Row],[Latest R&amp;D ($m)]]/Table1[[#This Row],[Previous R&amp;D ($m)]]-1</f>
        <v>0.13567791720291456</v>
      </c>
      <c r="R51" s="1">
        <f>Table1[[#This Row],[Latest Net Income (local m)]]*Table1[[#This Row],[Fx]]</f>
        <v>1196.9219875799999</v>
      </c>
      <c r="S51" s="15">
        <f>Table1[[#This Row],[Latest Net Income ($m)]]/Table1[[#This Row],[Previous Net Income ($m)]]-1</f>
        <v>0.54800547720888115</v>
      </c>
      <c r="T51" s="1">
        <f>Table1[[#This Row],[Latest Number Employed]]</f>
        <v>38399</v>
      </c>
      <c r="U51" s="1">
        <f>Table1[[#This Row],[Latest Operating Profit (local m)]]*Table1[[#This Row],[Fx]]</f>
        <v>354.56636916000002</v>
      </c>
      <c r="V51" s="1">
        <v>6047.4775682500003</v>
      </c>
      <c r="W51" s="1">
        <v>4460.9158978000005</v>
      </c>
      <c r="X51" s="1">
        <v>771.34215875000007</v>
      </c>
      <c r="Y51" s="1">
        <v>773.20268255000008</v>
      </c>
      <c r="Z51" s="1">
        <v>96000</v>
      </c>
      <c r="AA51" s="1">
        <v>371.01945445000001</v>
      </c>
      <c r="AB51" s="1">
        <v>39005</v>
      </c>
      <c r="AC51" s="1">
        <v>28772</v>
      </c>
      <c r="AD51" s="1">
        <v>4975</v>
      </c>
      <c r="AE51" s="1">
        <v>4987</v>
      </c>
      <c r="AF51" s="1">
        <v>2393</v>
      </c>
      <c r="AG51" s="1"/>
    </row>
    <row r="52" spans="1:33">
      <c r="A52" t="s">
        <v>298</v>
      </c>
      <c r="B52" t="s">
        <v>94</v>
      </c>
      <c r="C52" t="s">
        <v>46</v>
      </c>
      <c r="D52" t="s">
        <v>44</v>
      </c>
      <c r="E52">
        <f>_xlfn.XLOOKUP(Table1[[#This Row],[Currency]],Fx!$H$5:$H$24,Fx!$I$5:$I$24,"NA",0,1)</f>
        <v>0.14885238000000001</v>
      </c>
      <c r="F52" s="1">
        <v>28780.412</v>
      </c>
      <c r="G52" s="1">
        <v>28780.412</v>
      </c>
      <c r="H52" s="1">
        <v>4253.1540000000005</v>
      </c>
      <c r="I52" s="1">
        <v>5002.6180000000004</v>
      </c>
      <c r="J52" s="1">
        <v>26272</v>
      </c>
      <c r="K52" s="1">
        <v>6167.741</v>
      </c>
      <c r="L52" s="1">
        <f>Table1[[#This Row],[Latest Total Sales (local m)]]*Table1[[#This Row],[Fx]]</f>
        <v>4284.03282358056</v>
      </c>
      <c r="M52" s="15">
        <f>Table1[[#This Row],[Latest Total Sales ($m)]]/Table1[[#This Row],[Previous Total Sales ($m)]]-1</f>
        <v>2.8657565570536114E-2</v>
      </c>
      <c r="N52" s="1">
        <f>IF(Table1[[#This Row],[Latest Pharma Sales (local m)]]*Table1[[#This Row],[Fx]]=0,"",Table1[[#This Row],[Latest Pharma Sales (local m)]]*Table1[[#This Row],[Fx]])</f>
        <v>4284.03282358056</v>
      </c>
      <c r="O52" s="15">
        <f>Table1[[#This Row],[Latest Pharma Sales ($m)]]/Table1[[#This Row],[Previous Pharma Sales ($m)]]-1</f>
        <v>2.8657565570536114E-2</v>
      </c>
      <c r="P52" s="1">
        <f>Table1[[#This Row],[Latest R&amp;D (local m)]]*Table1[[#This Row],[Fx]]</f>
        <v>633.09209540652012</v>
      </c>
      <c r="Q52" s="15">
        <f>Table1[[#This Row],[Latest R&amp;D ($m)]]/Table1[[#This Row],[Previous R&amp;D ($m)]]-1</f>
        <v>0.11042361101075815</v>
      </c>
      <c r="R52" s="1">
        <f>Table1[[#This Row],[Latest Net Income (local m)]]*Table1[[#This Row],[Fx]]</f>
        <v>744.65159553084004</v>
      </c>
      <c r="S52" s="15">
        <f>Table1[[#This Row],[Latest Net Income ($m)]]/Table1[[#This Row],[Previous Net Income ($m)]]-1</f>
        <v>-0.71092921246524865</v>
      </c>
      <c r="T52" s="1">
        <f>Table1[[#This Row],[Latest Number Employed]]</f>
        <v>26272</v>
      </c>
      <c r="U52" s="1">
        <f>Table1[[#This Row],[Latest Operating Profit (local m)]]*Table1[[#This Row],[Fx]]</f>
        <v>918.08292707357998</v>
      </c>
      <c r="V52" s="1">
        <v>4164.6831433203506</v>
      </c>
      <c r="W52" s="1">
        <v>4164.6831433203506</v>
      </c>
      <c r="X52" s="1">
        <v>570.13565735535008</v>
      </c>
      <c r="Y52" s="1">
        <v>2576.0181507144503</v>
      </c>
      <c r="Z52" s="1">
        <v>25579</v>
      </c>
      <c r="AA52" s="1">
        <v>798.22285156875</v>
      </c>
      <c r="AB52" s="1">
        <v>26861.359</v>
      </c>
      <c r="AC52" s="1">
        <v>26861.359</v>
      </c>
      <c r="AD52" s="1">
        <v>3677.259</v>
      </c>
      <c r="AE52" s="1">
        <v>16614.793000000001</v>
      </c>
      <c r="AF52" s="1">
        <v>5148.375</v>
      </c>
      <c r="AG52" s="1"/>
    </row>
    <row r="53" spans="1:33">
      <c r="A53" t="s">
        <v>297</v>
      </c>
      <c r="B53" t="s">
        <v>94</v>
      </c>
      <c r="C53" t="s">
        <v>77</v>
      </c>
      <c r="D53" t="s">
        <v>78</v>
      </c>
      <c r="E53">
        <f>_xlfn.XLOOKUP(Table1[[#This Row],[Currency]],Fx!$H$5:$H$24,Fx!$I$5:$I$24,"NA",0,1)</f>
        <v>7.6579064999999997E-3</v>
      </c>
      <c r="F53" s="1">
        <v>555544</v>
      </c>
      <c r="G53" s="1">
        <v>555544</v>
      </c>
      <c r="H53" s="1">
        <v>131858</v>
      </c>
      <c r="I53" s="22">
        <v>-96714</v>
      </c>
      <c r="J53" s="1">
        <v>3026</v>
      </c>
      <c r="K53" s="1">
        <v>76979</v>
      </c>
      <c r="L53" s="1">
        <f>Table1[[#This Row],[Latest Total Sales (local m)]]*Table1[[#This Row],[Fx]]</f>
        <v>4254.3040086359997</v>
      </c>
      <c r="M53" s="15">
        <f>Table1[[#This Row],[Latest Total Sales ($m)]]/Table1[[#This Row],[Previous Total Sales ($m)]]-1</f>
        <v>-9.4907674280857113E-2</v>
      </c>
      <c r="N53" s="1">
        <f>IF(Table1[[#This Row],[Latest Pharma Sales (local m)]]*Table1[[#This Row],[Fx]]=0,"",Table1[[#This Row],[Latest Pharma Sales (local m)]]*Table1[[#This Row],[Fx]])</f>
        <v>4254.3040086359997</v>
      </c>
      <c r="O53" s="15">
        <f>Table1[[#This Row],[Latest Pharma Sales ($m)]]/Table1[[#This Row],[Previous Pharma Sales ($m)]]-1</f>
        <v>-9.4907674280857113E-2</v>
      </c>
      <c r="P53" s="1">
        <f>Table1[[#This Row],[Latest R&amp;D (local m)]]*Table1[[#This Row],[Fx]]</f>
        <v>1009.756235277</v>
      </c>
      <c r="Q53" s="15">
        <f>Table1[[#This Row],[Latest R&amp;D ($m)]]/Table1[[#This Row],[Previous R&amp;D ($m)]]-1</f>
        <v>-0.88585129849431432</v>
      </c>
      <c r="R53" s="1">
        <f>Table1[[#This Row],[Latest Net Income (local m)]]*Table1[[#This Row],[Fx]]</f>
        <v>-740.62676924099992</v>
      </c>
      <c r="S53" s="15">
        <f>Table1[[#This Row],[Latest Net Income ($m)]]/Table1[[#This Row],[Previous Net Income ($m)]]-1</f>
        <v>-2.4460721120381965</v>
      </c>
      <c r="T53" s="1">
        <f>Table1[[#This Row],[Latest Number Employed]]</f>
        <v>3026</v>
      </c>
      <c r="U53" s="1">
        <f>Table1[[#This Row],[Latest Operating Profit (local m)]]*Table1[[#This Row],[Fx]]</f>
        <v>589.49798446349996</v>
      </c>
      <c r="V53" s="1">
        <v>4700.4088839840006</v>
      </c>
      <c r="W53" s="1">
        <v>4700.4088839840006</v>
      </c>
      <c r="X53" s="1">
        <v>8845.9721570000002</v>
      </c>
      <c r="Y53" s="1">
        <v>512.164478573</v>
      </c>
      <c r="Z53" s="1">
        <v>6822</v>
      </c>
      <c r="AA53" s="1">
        <v>634.06762320000007</v>
      </c>
      <c r="AB53" s="1">
        <v>515952</v>
      </c>
      <c r="AC53" s="1">
        <v>515952</v>
      </c>
      <c r="AD53" s="1">
        <v>971000</v>
      </c>
      <c r="AE53" s="22">
        <v>56219</v>
      </c>
      <c r="AF53" s="1">
        <v>69600</v>
      </c>
      <c r="AG53" s="1"/>
    </row>
    <row r="54" spans="1:33">
      <c r="A54" s="8" t="s">
        <v>296</v>
      </c>
      <c r="B54" t="s">
        <v>94</v>
      </c>
      <c r="C54" t="s">
        <v>77</v>
      </c>
      <c r="D54" t="s">
        <v>78</v>
      </c>
      <c r="E54">
        <f>_xlfn.XLOOKUP(Table1[[#This Row],[Currency]],Fx!$H$5:$H$24,Fx!$I$5:$I$24,"NA",0,1)</f>
        <v>7.6579064999999997E-3</v>
      </c>
      <c r="F54" s="1">
        <v>535400</v>
      </c>
      <c r="G54" s="1">
        <v>535400</v>
      </c>
      <c r="H54" s="1">
        <v>87800</v>
      </c>
      <c r="I54" s="1">
        <v>85300</v>
      </c>
      <c r="J54" s="1">
        <v>6468</v>
      </c>
      <c r="K54" s="1">
        <v>84300</v>
      </c>
      <c r="L54" s="1">
        <f>Table1[[#This Row],[Latest Total Sales (local m)]]*Table1[[#This Row],[Fx]]</f>
        <v>4100.0431400999996</v>
      </c>
      <c r="M54" s="15">
        <f>Table1[[#This Row],[Latest Total Sales ($m)]]/Table1[[#This Row],[Previous Total Sales ($m)]]-1</f>
        <v>0.16623832622477863</v>
      </c>
      <c r="N54" s="1">
        <f>IF(Table1[[#This Row],[Latest Pharma Sales (local m)]]*Table1[[#This Row],[Fx]]=0,"",Table1[[#This Row],[Latest Pharma Sales (local m)]]*Table1[[#This Row],[Fx]])</f>
        <v>4100.0431400999996</v>
      </c>
      <c r="O54" s="15">
        <f>Table1[[#This Row],[Latest Pharma Sales ($m)]]/Table1[[#This Row],[Previous Pharma Sales ($m)]]-1</f>
        <v>0.16623832622477863</v>
      </c>
      <c r="P54" s="1">
        <f>Table1[[#This Row],[Latest R&amp;D (local m)]]*Table1[[#This Row],[Fx]]</f>
        <v>672.36419069999999</v>
      </c>
      <c r="Q54" s="15">
        <f>Table1[[#This Row],[Latest R&amp;D ($m)]]/Table1[[#This Row],[Previous R&amp;D ($m)]]-1</f>
        <v>-0.23835172965759088</v>
      </c>
      <c r="R54" s="1">
        <f>Table1[[#This Row],[Latest Net Income (local m)]]*Table1[[#This Row],[Fx]]</f>
        <v>653.21942445000002</v>
      </c>
      <c r="S54" s="15">
        <f>Table1[[#This Row],[Latest Net Income ($m)]]/Table1[[#This Row],[Previous Net Income ($m)]]-1</f>
        <v>-8.0296318436443208</v>
      </c>
      <c r="T54" s="1">
        <f>Table1[[#This Row],[Latest Number Employed]]</f>
        <v>6468</v>
      </c>
      <c r="U54" s="1">
        <f>Table1[[#This Row],[Latest Operating Profit (local m)]]*Table1[[#This Row],[Fx]]</f>
        <v>645.56151794999994</v>
      </c>
      <c r="V54" s="1">
        <v>3515.6134453000004</v>
      </c>
      <c r="W54" s="1">
        <v>3515.6134453000004</v>
      </c>
      <c r="X54" s="1">
        <v>882.7751823000001</v>
      </c>
      <c r="Y54" s="1">
        <v>-92.923703400000008</v>
      </c>
      <c r="Z54" s="1">
        <v>6697</v>
      </c>
      <c r="AA54" s="1">
        <v>-143.02962190000002</v>
      </c>
      <c r="AB54" s="1">
        <v>385900</v>
      </c>
      <c r="AC54" s="1">
        <v>385900</v>
      </c>
      <c r="AD54" s="1">
        <v>96900</v>
      </c>
      <c r="AE54" s="1">
        <v>-10200</v>
      </c>
      <c r="AF54" s="1">
        <v>-15700</v>
      </c>
      <c r="AG54" s="1"/>
    </row>
    <row r="55" spans="1:33">
      <c r="A55" t="s">
        <v>295</v>
      </c>
      <c r="B55" t="s">
        <v>88</v>
      </c>
      <c r="C55" t="s">
        <v>200</v>
      </c>
      <c r="D55" t="s">
        <v>74</v>
      </c>
      <c r="E55">
        <f>_xlfn.XLOOKUP(Table1[[#This Row],[Currency]],Fx!$H$5:$H$24,Fx!$I$5:$I$24,"NA",0,1)</f>
        <v>1.0537698</v>
      </c>
      <c r="F55" s="1">
        <v>3797.2</v>
      </c>
      <c r="G55" s="1">
        <v>3797.2</v>
      </c>
      <c r="H55" s="1">
        <v>94.6</v>
      </c>
      <c r="I55" s="1">
        <v>334.5</v>
      </c>
      <c r="J55" s="1">
        <v>13183</v>
      </c>
      <c r="K55" s="1">
        <v>568.5</v>
      </c>
      <c r="L55" s="1">
        <f>Table1[[#This Row],[Latest Total Sales (local m)]]*Table1[[#This Row],[Fx]]</f>
        <v>4001.3746845599999</v>
      </c>
      <c r="M55" s="15">
        <f>Table1[[#This Row],[Latest Total Sales ($m)]]/Table1[[#This Row],[Previous Total Sales ($m)]]-1</f>
        <v>4.1073430812669454E-2</v>
      </c>
      <c r="N55" s="1">
        <f>IF(Table1[[#This Row],[Latest Pharma Sales (local m)]]*Table1[[#This Row],[Fx]]=0,"",Table1[[#This Row],[Latest Pharma Sales (local m)]]*Table1[[#This Row],[Fx]])</f>
        <v>4001.3746845599999</v>
      </c>
      <c r="O55" s="15">
        <f>Table1[[#This Row],[Latest Pharma Sales ($m)]]/Table1[[#This Row],[Previous Pharma Sales ($m)]]-1</f>
        <v>4.1073430812669454E-2</v>
      </c>
      <c r="P55" s="1">
        <f>Table1[[#This Row],[Latest R&amp;D (local m)]]*Table1[[#This Row],[Fx]]</f>
        <v>99.68662307999999</v>
      </c>
      <c r="Q55" s="15">
        <f>Table1[[#This Row],[Latest R&amp;D ($m)]]/Table1[[#This Row],[Previous R&amp;D ($m)]]-1</f>
        <v>-2.5808813351315019E-2</v>
      </c>
      <c r="R55" s="1">
        <f>Table1[[#This Row],[Latest Net Income (local m)]]*Table1[[#This Row],[Fx]]</f>
        <v>352.48599810000002</v>
      </c>
      <c r="S55" s="15">
        <f>Table1[[#This Row],[Latest Net Income ($m)]]/Table1[[#This Row],[Previous Net Income ($m)]]-1</f>
        <v>0.20681547115160748</v>
      </c>
      <c r="T55" s="1">
        <f>Table1[[#This Row],[Latest Number Employed]]</f>
        <v>13183</v>
      </c>
      <c r="U55" s="1">
        <f>Table1[[#This Row],[Latest Operating Profit (local m)]]*Table1[[#This Row],[Fx]]</f>
        <v>599.0681313</v>
      </c>
      <c r="V55" s="1">
        <v>3843.5086000000001</v>
      </c>
      <c r="W55" s="1">
        <v>3843.5086000000001</v>
      </c>
      <c r="X55" s="1">
        <v>102.32757640000001</v>
      </c>
      <c r="Y55" s="1">
        <v>292.0794492</v>
      </c>
      <c r="Z55" s="1">
        <v>12497</v>
      </c>
      <c r="AA55" s="1">
        <v>538.15625800000009</v>
      </c>
      <c r="AB55" s="1">
        <v>3249.5</v>
      </c>
      <c r="AC55" s="1">
        <v>3249.5</v>
      </c>
      <c r="AD55" s="1">
        <v>86.513000000000005</v>
      </c>
      <c r="AE55" s="1">
        <v>246.93899999999999</v>
      </c>
      <c r="AF55" s="1">
        <v>454.98500000000001</v>
      </c>
      <c r="AG55" s="1"/>
    </row>
    <row r="56" spans="1:33">
      <c r="A56" t="s">
        <v>294</v>
      </c>
      <c r="B56" t="s">
        <v>94</v>
      </c>
      <c r="C56" t="s">
        <v>43</v>
      </c>
      <c r="D56" t="s">
        <v>44</v>
      </c>
      <c r="E56">
        <f>_xlfn.XLOOKUP(Table1[[#This Row],[Currency]],Fx!$H$5:$H$24,Fx!$I$5:$I$24,"NA",0,1)</f>
        <v>0.14885238000000001</v>
      </c>
      <c r="F56" s="1">
        <v>231981.29976451001</v>
      </c>
      <c r="G56" s="1">
        <v>26757.644586869999</v>
      </c>
      <c r="H56" s="1">
        <v>2112.19758039</v>
      </c>
      <c r="I56" s="1">
        <v>5617.15200301</v>
      </c>
      <c r="J56" s="1">
        <v>47877</v>
      </c>
      <c r="K56" s="1">
        <v>9014.6503892700002</v>
      </c>
      <c r="L56" s="1">
        <f>Table1[[#This Row],[Latest Total Sales (local m)]]*Table1[[#This Row],[Fx]]</f>
        <v>34530.968585440758</v>
      </c>
      <c r="M56" s="15">
        <f>Table1[[#This Row],[Latest Total Sales ($m)]]/Table1[[#This Row],[Previous Total Sales ($m)]]-1</f>
        <v>3.1940168812159664E-2</v>
      </c>
      <c r="N56" s="1">
        <f>IF(Table1[[#This Row],[Latest Pharma Sales (local m)]]*Table1[[#This Row],[Fx]]=0,"",Table1[[#This Row],[Latest Pharma Sales (local m)]]*Table1[[#This Row],[Fx]])</f>
        <v>3982.9390799497164</v>
      </c>
      <c r="O56" s="15">
        <f>Table1[[#This Row],[Latest Pharma Sales ($m)]]/Table1[[#This Row],[Previous Pharma Sales ($m)]]-1</f>
        <v>2.3534096498870172E-2</v>
      </c>
      <c r="P56" s="1">
        <f>Table1[[#This Row],[Latest R&amp;D (local m)]]*Table1[[#This Row],[Fx]]</f>
        <v>314.40563687129281</v>
      </c>
      <c r="Q56" s="15">
        <f>Table1[[#This Row],[Latest R&amp;D ($m)]]/Table1[[#This Row],[Previous R&amp;D ($m)]]-1</f>
        <v>2.0417265759833381E-2</v>
      </c>
      <c r="R56" s="1">
        <f>Table1[[#This Row],[Latest Net Income (local m)]]*Table1[[#This Row],[Fx]]</f>
        <v>836.12644446980573</v>
      </c>
      <c r="S56" s="15">
        <f>Table1[[#This Row],[Latest Net Income ($m)]]/Table1[[#This Row],[Previous Net Income ($m)]]-1</f>
        <v>5.8776897286901608E-2</v>
      </c>
      <c r="T56" s="1">
        <f>Table1[[#This Row],[Latest Number Employed]]</f>
        <v>47877</v>
      </c>
      <c r="U56" s="1">
        <f>Table1[[#This Row],[Latest Operating Profit (local m)]]*Table1[[#This Row],[Fx]]</f>
        <v>1341.8521653107662</v>
      </c>
      <c r="V56" s="1">
        <v>33462.180879331878</v>
      </c>
      <c r="W56" s="1">
        <v>3891.3594511153769</v>
      </c>
      <c r="X56" s="1">
        <v>308.11477561306936</v>
      </c>
      <c r="Y56" s="1">
        <v>789.70975529629141</v>
      </c>
      <c r="Z56" s="1">
        <v>47056</v>
      </c>
      <c r="AA56" s="1">
        <v>1272.2085467754698</v>
      </c>
      <c r="AB56" s="1">
        <v>215824.259035</v>
      </c>
      <c r="AC56" s="1">
        <v>25098.47679099</v>
      </c>
      <c r="AD56" s="1">
        <v>1987.277619</v>
      </c>
      <c r="AE56" s="1">
        <v>5093.4672609700001</v>
      </c>
      <c r="AF56" s="1">
        <v>8205.4863051499997</v>
      </c>
      <c r="AG56" s="1"/>
    </row>
    <row r="57" spans="1:33">
      <c r="A57" t="s">
        <v>293</v>
      </c>
      <c r="B57" t="s">
        <v>94</v>
      </c>
      <c r="C57" t="s">
        <v>46</v>
      </c>
      <c r="D57" t="s">
        <v>44</v>
      </c>
      <c r="E57">
        <f>_xlfn.XLOOKUP(Table1[[#This Row],[Currency]],Fx!$H$5:$H$24,Fx!$I$5:$I$24,"NA",0,1)</f>
        <v>0.14885238000000001</v>
      </c>
      <c r="F57" s="1">
        <v>30936.903999999999</v>
      </c>
      <c r="G57" s="1">
        <v>26256.06</v>
      </c>
      <c r="H57" s="1">
        <v>3987</v>
      </c>
      <c r="I57" s="1">
        <v>6091.39</v>
      </c>
      <c r="J57" s="1">
        <v>24837</v>
      </c>
      <c r="K57" s="1">
        <v>22256.414000000001</v>
      </c>
      <c r="L57" s="1">
        <f>Table1[[#This Row],[Latest Total Sales (local m)]]*Table1[[#This Row],[Fx]]</f>
        <v>4605.0317902315201</v>
      </c>
      <c r="M57" s="15">
        <f>Table1[[#This Row],[Latest Total Sales ($m)]]/Table1[[#This Row],[Previous Total Sales ($m)]]-1</f>
        <v>6.5836177039469979E-2</v>
      </c>
      <c r="N57" s="1">
        <f>IF(Table1[[#This Row],[Latest Pharma Sales (local m)]]*Table1[[#This Row],[Fx]]=0,"",Table1[[#This Row],[Latest Pharma Sales (local m)]]*Table1[[#This Row],[Fx]])</f>
        <v>3908.2770204228004</v>
      </c>
      <c r="O57" s="15">
        <f>Table1[[#This Row],[Latest Pharma Sales ($m)]]/Table1[[#This Row],[Previous Pharma Sales ($m)]]-1</f>
        <v>0.20249111992895474</v>
      </c>
      <c r="P57" s="1">
        <f>Table1[[#This Row],[Latest R&amp;D (local m)]]*Table1[[#This Row],[Fx]]</f>
        <v>593.47443906000001</v>
      </c>
      <c r="Q57" s="15">
        <f>Table1[[#This Row],[Latest R&amp;D ($m)]]/Table1[[#This Row],[Previous R&amp;D ($m)]]-1</f>
        <v>0.11513154611824983</v>
      </c>
      <c r="R57" s="1">
        <f>Table1[[#This Row],[Latest Net Income (local m)]]*Table1[[#This Row],[Fx]]</f>
        <v>906.71789900820011</v>
      </c>
      <c r="S57" s="15">
        <f>Table1[[#This Row],[Latest Net Income ($m)]]/Table1[[#This Row],[Previous Net Income ($m)]]-1</f>
        <v>4.3345756377034306E-2</v>
      </c>
      <c r="T57" s="1">
        <f>Table1[[#This Row],[Latest Number Employed]]</f>
        <v>24837</v>
      </c>
      <c r="U57" s="1">
        <f>Table1[[#This Row],[Latest Operating Profit (local m)]]*Table1[[#This Row],[Fx]]</f>
        <v>3312.92019416532</v>
      </c>
      <c r="V57" s="1">
        <v>4320.5812388755003</v>
      </c>
      <c r="W57" s="1">
        <v>3250.1504216128501</v>
      </c>
      <c r="X57" s="1">
        <v>532.20128255350005</v>
      </c>
      <c r="Y57" s="1">
        <v>869.04834132525014</v>
      </c>
      <c r="Z57" s="1">
        <v>24746</v>
      </c>
      <c r="AA57" s="1">
        <v>3276.8621168531004</v>
      </c>
      <c r="AB57" s="1">
        <v>27866.87</v>
      </c>
      <c r="AC57" s="1">
        <f>22632.919-1670.11</f>
        <v>20962.809000000001</v>
      </c>
      <c r="AD57" s="1">
        <v>3432.59</v>
      </c>
      <c r="AE57" s="1">
        <v>5605.1850000000004</v>
      </c>
      <c r="AF57" s="1">
        <v>21135.094000000001</v>
      </c>
      <c r="AG57" s="1"/>
    </row>
    <row r="58" spans="1:33">
      <c r="A58" t="s">
        <v>292</v>
      </c>
      <c r="B58" t="s">
        <v>94</v>
      </c>
      <c r="C58" t="s">
        <v>77</v>
      </c>
      <c r="D58" t="s">
        <v>78</v>
      </c>
      <c r="E58">
        <f>_xlfn.XLOOKUP(Table1[[#This Row],[Currency]],Fx!$H$5:$H$24,Fx!$I$5:$I$24,"NA",0,1)</f>
        <v>7.6579064999999997E-3</v>
      </c>
      <c r="F58" s="1">
        <v>2726485</v>
      </c>
      <c r="G58" s="1">
        <v>496881</v>
      </c>
      <c r="H58" s="1">
        <v>46400</v>
      </c>
      <c r="I58" s="1">
        <v>-89370</v>
      </c>
      <c r="J58" s="1">
        <v>46751</v>
      </c>
      <c r="K58" s="1">
        <v>128352</v>
      </c>
      <c r="L58" s="1">
        <f>Table1[[#This Row],[Latest Total Sales (local m)]]*Table1[[#This Row],[Fx]]</f>
        <v>20879.167203652498</v>
      </c>
      <c r="M58" s="15">
        <f>Table1[[#This Row],[Latest Total Sales ($m)]]/Table1[[#This Row],[Previous Total Sales ($m)]]-1</f>
        <v>-6.8850782358749196E-2</v>
      </c>
      <c r="N58" s="1">
        <f>IF(Table1[[#This Row],[Latest Pharma Sales (local m)]]*Table1[[#This Row],[Fx]]=0,"",Table1[[#This Row],[Latest Pharma Sales (local m)]]*Table1[[#This Row],[Fx]])</f>
        <v>3805.0682396264997</v>
      </c>
      <c r="O58" s="15">
        <f>Table1[[#This Row],[Latest Pharma Sales ($m)]]/Table1[[#This Row],[Previous Pharma Sales ($m)]]-1</f>
        <v>4.2623731592610348E-3</v>
      </c>
      <c r="P58" s="1">
        <f>Table1[[#This Row],[Latest R&amp;D (local m)]]*Table1[[#This Row],[Fx]]</f>
        <v>355.32686159999997</v>
      </c>
      <c r="Q58" s="15">
        <f>Table1[[#This Row],[Latest R&amp;D ($m)]]/Table1[[#This Row],[Previous R&amp;D ($m)]]-1</f>
        <v>-0.17714490951271922</v>
      </c>
      <c r="R58" s="1">
        <f>Table1[[#This Row],[Latest Net Income (local m)]]*Table1[[#This Row],[Fx]]</f>
        <v>-684.387103905</v>
      </c>
      <c r="S58" s="15">
        <f>Table1[[#This Row],[Latest Net Income ($m)]]/Table1[[#This Row],[Previous Net Income ($m)]]-1</f>
        <v>-1.4585338951825146</v>
      </c>
      <c r="T58" s="1">
        <f>Table1[[#This Row],[Latest Number Employed]]</f>
        <v>46751</v>
      </c>
      <c r="U58" s="1">
        <f>Table1[[#This Row],[Latest Operating Profit (local m)]]*Table1[[#This Row],[Fx]]</f>
        <v>982.90761508799994</v>
      </c>
      <c r="V58" s="1">
        <v>22423.008909939002</v>
      </c>
      <c r="W58" s="1">
        <v>3788.9184553000005</v>
      </c>
      <c r="X58" s="1">
        <v>431.82191580000006</v>
      </c>
      <c r="Y58" s="1">
        <v>1492.5551002780001</v>
      </c>
      <c r="Z58" s="1">
        <v>44497</v>
      </c>
      <c r="AA58" s="1">
        <v>1846.148012049</v>
      </c>
      <c r="AB58" s="1">
        <v>2461317</v>
      </c>
      <c r="AC58" s="1">
        <v>415900</v>
      </c>
      <c r="AD58" s="1">
        <v>47400</v>
      </c>
      <c r="AE58" s="1">
        <v>163834</v>
      </c>
      <c r="AF58" s="1">
        <v>202647</v>
      </c>
      <c r="AG58" s="1"/>
    </row>
    <row r="59" spans="1:33">
      <c r="A59" t="s">
        <v>291</v>
      </c>
      <c r="B59" t="s">
        <v>88</v>
      </c>
      <c r="C59" t="s">
        <v>89</v>
      </c>
      <c r="D59" t="s">
        <v>36</v>
      </c>
      <c r="E59">
        <f>_xlfn.XLOOKUP(Table1[[#This Row],[Currency]],Fx!$H$5:$H$24,Fx!$I$5:$I$24,"NA",0,1)</f>
        <v>1</v>
      </c>
      <c r="F59" s="1">
        <v>3659</v>
      </c>
      <c r="G59" s="1">
        <v>3659</v>
      </c>
      <c r="H59" s="1">
        <v>590</v>
      </c>
      <c r="I59" s="1">
        <v>-224</v>
      </c>
      <c r="J59" s="1">
        <v>3200</v>
      </c>
      <c r="K59" s="1">
        <v>720</v>
      </c>
      <c r="L59" s="1">
        <f>Table1[[#This Row],[Latest Total Sales (local m)]]*Table1[[#This Row],[Fx]]</f>
        <v>3659</v>
      </c>
      <c r="M59" s="15">
        <f>Table1[[#This Row],[Latest Total Sales ($m)]]/Table1[[#This Row],[Previous Total Sales ($m)]]-1</f>
        <v>0.18252054302222387</v>
      </c>
      <c r="N59" s="1">
        <f>IF(Table1[[#This Row],[Latest Pharma Sales (local m)]]*Table1[[#This Row],[Fx]]=0,"",Table1[[#This Row],[Latest Pharma Sales (local m)]]*Table1[[#This Row],[Fx]])</f>
        <v>3659</v>
      </c>
      <c r="O59" s="15">
        <f>Table1[[#This Row],[Latest Pharma Sales ($m)]]/Table1[[#This Row],[Previous Pharma Sales ($m)]]-1</f>
        <v>0.18837284832737899</v>
      </c>
      <c r="P59" s="1">
        <f>Table1[[#This Row],[Latest R&amp;D (local m)]]*Table1[[#This Row],[Fx]]</f>
        <v>590</v>
      </c>
      <c r="Q59" s="15">
        <f>Table1[[#This Row],[Latest R&amp;D ($m)]]/Table1[[#This Row],[Previous R&amp;D ($m)]]-1</f>
        <v>0.16658889407372834</v>
      </c>
      <c r="R59" s="1">
        <f>Table1[[#This Row],[Latest Net Income (local m)]]*Table1[[#This Row],[Fx]]</f>
        <v>-224</v>
      </c>
      <c r="S59" s="15">
        <f>Table1[[#This Row],[Latest Net Income ($m)]]/Table1[[#This Row],[Previous Net Income ($m)]]-1</f>
        <v>-0.32052853173495766</v>
      </c>
      <c r="T59" s="1">
        <f>Table1[[#This Row],[Latest Number Employed]]</f>
        <v>3200</v>
      </c>
      <c r="U59" s="1">
        <f>Table1[[#This Row],[Latest Operating Profit (local m)]]*Table1[[#This Row],[Fx]]</f>
        <v>720</v>
      </c>
      <c r="V59" s="1">
        <v>3094.2379999999998</v>
      </c>
      <c r="W59" s="1">
        <v>3079</v>
      </c>
      <c r="X59" s="1">
        <v>505.74799999999999</v>
      </c>
      <c r="Y59" s="1">
        <v>-329.66800000000001</v>
      </c>
      <c r="Z59" s="1">
        <v>3200</v>
      </c>
      <c r="AA59" s="1">
        <v>-112.83799999999999</v>
      </c>
      <c r="AB59" s="1">
        <v>3094.2379999999998</v>
      </c>
      <c r="AC59" s="1">
        <v>3079</v>
      </c>
      <c r="AD59" s="1">
        <v>505.74799999999999</v>
      </c>
      <c r="AE59" s="1">
        <v>-329.66800000000001</v>
      </c>
      <c r="AF59" s="1">
        <v>-112.83799999999999</v>
      </c>
      <c r="AG59" s="1"/>
    </row>
    <row r="60" spans="1:33">
      <c r="A60" t="s">
        <v>290</v>
      </c>
      <c r="B60" t="s">
        <v>88</v>
      </c>
      <c r="C60" t="s">
        <v>89</v>
      </c>
      <c r="D60" t="s">
        <v>36</v>
      </c>
      <c r="E60">
        <f>_xlfn.XLOOKUP(Table1[[#This Row],[Currency]],Fx!$H$5:$H$24,Fx!$I$5:$I$24,"NA",0,1)</f>
        <v>1</v>
      </c>
      <c r="F60" s="1">
        <v>3629</v>
      </c>
      <c r="G60" s="1">
        <v>3629</v>
      </c>
      <c r="H60" s="1">
        <v>494</v>
      </c>
      <c r="I60" s="1">
        <v>521</v>
      </c>
      <c r="J60" s="1">
        <v>2115</v>
      </c>
      <c r="K60" s="1">
        <v>701</v>
      </c>
      <c r="L60" s="1">
        <f>Table1[[#This Row],[Latest Total Sales (local m)]]*Table1[[#This Row],[Fx]]</f>
        <v>3629</v>
      </c>
      <c r="M60" s="15">
        <f>Table1[[#This Row],[Latest Total Sales ($m)]]/Table1[[#This Row],[Previous Total Sales ($m)]]-1</f>
        <v>0.12477955374549432</v>
      </c>
      <c r="N60" s="1">
        <f>IF(Table1[[#This Row],[Latest Pharma Sales (local m)]]*Table1[[#This Row],[Fx]]=0,"",Table1[[#This Row],[Latest Pharma Sales (local m)]]*Table1[[#This Row],[Fx]])</f>
        <v>3629</v>
      </c>
      <c r="O60" s="15">
        <f>Table1[[#This Row],[Latest Pharma Sales ($m)]]/Table1[[#This Row],[Previous Pharma Sales ($m)]]-1</f>
        <v>0.12477955374549432</v>
      </c>
      <c r="P60" s="1">
        <f>Table1[[#This Row],[Latest R&amp;D (local m)]]*Table1[[#This Row],[Fx]]</f>
        <v>494</v>
      </c>
      <c r="Q60" s="15">
        <f>Table1[[#This Row],[Latest R&amp;D ($m)]]/Table1[[#This Row],[Previous R&amp;D ($m)]]-1</f>
        <v>0.14354498946734884</v>
      </c>
      <c r="R60" s="1">
        <f>Table1[[#This Row],[Latest Net Income (local m)]]*Table1[[#This Row],[Fx]]</f>
        <v>521</v>
      </c>
      <c r="S60" s="15">
        <f>Table1[[#This Row],[Latest Net Income ($m)]]/Table1[[#This Row],[Previous Net Income ($m)]]-1</f>
        <v>-2.5240836609035533E-2</v>
      </c>
      <c r="T60" s="1">
        <f>Table1[[#This Row],[Latest Number Employed]]</f>
        <v>2115</v>
      </c>
      <c r="U60" s="1">
        <f>Table1[[#This Row],[Latest Operating Profit (local m)]]*Table1[[#This Row],[Fx]]</f>
        <v>701</v>
      </c>
      <c r="V60" s="1">
        <v>3226.41</v>
      </c>
      <c r="W60" s="1">
        <v>3226.41</v>
      </c>
      <c r="X60" s="1">
        <v>431.99</v>
      </c>
      <c r="Y60" s="1">
        <v>534.49099999999999</v>
      </c>
      <c r="Z60" s="1">
        <v>1890</v>
      </c>
      <c r="AA60" s="1">
        <v>543.12699999999995</v>
      </c>
      <c r="AB60" s="1">
        <v>3226.41</v>
      </c>
      <c r="AC60" s="1">
        <v>3226.41</v>
      </c>
      <c r="AD60" s="1">
        <v>431.99</v>
      </c>
      <c r="AE60" s="1">
        <v>534.49099999999999</v>
      </c>
      <c r="AF60" s="1">
        <v>543.12699999999995</v>
      </c>
      <c r="AG60" s="1"/>
    </row>
    <row r="61" spans="1:33">
      <c r="A61" t="s">
        <v>289</v>
      </c>
      <c r="B61" t="s">
        <v>88</v>
      </c>
      <c r="C61" t="s">
        <v>35</v>
      </c>
      <c r="D61" t="s">
        <v>36</v>
      </c>
      <c r="E61">
        <f>_xlfn.XLOOKUP(Table1[[#This Row],[Currency]],Fx!$H$5:$H$24,Fx!$I$5:$I$24,"NA",0,1)</f>
        <v>1</v>
      </c>
      <c r="F61" s="1">
        <v>3394</v>
      </c>
      <c r="G61" s="1">
        <v>3394</v>
      </c>
      <c r="H61" s="1">
        <v>1585.9</v>
      </c>
      <c r="I61" s="1">
        <v>341</v>
      </c>
      <c r="J61" s="1">
        <v>2324</v>
      </c>
      <c r="K61" s="1">
        <v>579</v>
      </c>
      <c r="L61" s="1">
        <f>Table1[[#This Row],[Latest Total Sales (local m)]]*Table1[[#This Row],[Fx]]</f>
        <v>3394</v>
      </c>
      <c r="M61" s="15">
        <f>Table1[[#This Row],[Latest Total Sales ($m)]]/Table1[[#This Row],[Previous Total Sales ($m)]]-1</f>
        <v>0.46167097329888018</v>
      </c>
      <c r="N61" s="1">
        <f>IF(Table1[[#This Row],[Latest Pharma Sales (local m)]]*Table1[[#This Row],[Fx]]=0,"",Table1[[#This Row],[Latest Pharma Sales (local m)]]*Table1[[#This Row],[Fx]])</f>
        <v>3394</v>
      </c>
      <c r="O61" s="15">
        <f>Table1[[#This Row],[Latest Pharma Sales ($m)]]/Table1[[#This Row],[Previous Pharma Sales ($m)]]-1</f>
        <v>0.46167097329888018</v>
      </c>
      <c r="P61" s="1">
        <f>Table1[[#This Row],[Latest R&amp;D (local m)]]*Table1[[#This Row],[Fx]]</f>
        <v>1585.9</v>
      </c>
      <c r="Q61" s="15">
        <f>Table1[[#This Row],[Latest R&amp;D ($m)]]/Table1[[#This Row],[Previous R&amp;D ($m)]]-1</f>
        <v>8.7722908093278429E-2</v>
      </c>
      <c r="R61" s="1">
        <f>Table1[[#This Row],[Latest Net Income (local m)]]*Table1[[#This Row],[Fx]]</f>
        <v>341</v>
      </c>
      <c r="S61" s="15">
        <f>Table1[[#This Row],[Latest Net Income ($m)]]/Table1[[#This Row],[Previous Net Income ($m)]]-1</f>
        <v>-0.64067439409905158</v>
      </c>
      <c r="T61" s="1">
        <f>Table1[[#This Row],[Latest Number Employed]]</f>
        <v>2324</v>
      </c>
      <c r="U61" s="1">
        <f>Table1[[#This Row],[Latest Operating Profit (local m)]]*Table1[[#This Row],[Fx]]</f>
        <v>579</v>
      </c>
      <c r="V61" s="1">
        <v>2322</v>
      </c>
      <c r="W61" s="1">
        <v>2322</v>
      </c>
      <c r="X61" s="1">
        <v>1458</v>
      </c>
      <c r="Y61" s="1">
        <v>949</v>
      </c>
      <c r="Z61" s="1">
        <v>2094</v>
      </c>
      <c r="AA61" s="1">
        <v>638</v>
      </c>
      <c r="AB61" s="1">
        <v>2322</v>
      </c>
      <c r="AC61" s="1">
        <v>2322</v>
      </c>
      <c r="AD61" s="1">
        <v>1458</v>
      </c>
      <c r="AE61" s="1">
        <v>949</v>
      </c>
      <c r="AF61" s="1">
        <v>586</v>
      </c>
      <c r="AG61" s="1"/>
    </row>
    <row r="62" spans="1:33">
      <c r="A62" t="s">
        <v>288</v>
      </c>
      <c r="B62" t="s">
        <v>88</v>
      </c>
      <c r="C62" t="s">
        <v>226</v>
      </c>
      <c r="D62" t="s">
        <v>74</v>
      </c>
      <c r="E62">
        <f>_xlfn.XLOOKUP(Table1[[#This Row],[Currency]],Fx!$H$5:$H$24,Fx!$I$5:$I$24,"NA",0,1)</f>
        <v>1.0537698</v>
      </c>
      <c r="F62" s="1">
        <v>3025</v>
      </c>
      <c r="G62" s="1">
        <v>3025</v>
      </c>
      <c r="H62" s="1">
        <v>445</v>
      </c>
      <c r="I62" s="1">
        <v>593</v>
      </c>
      <c r="J62" s="1">
        <v>5000</v>
      </c>
      <c r="K62" s="1">
        <v>1013</v>
      </c>
      <c r="L62" s="1">
        <f>Table1[[#This Row],[Latest Total Sales (local m)]]*Table1[[#This Row],[Fx]]</f>
        <v>3187.6536449999999</v>
      </c>
      <c r="M62" s="15">
        <f>Table1[[#This Row],[Latest Total Sales ($m)]]/Table1[[#This Row],[Previous Total Sales ($m)]]-1</f>
        <v>-6.0613313996132234E-2</v>
      </c>
      <c r="N62" s="1">
        <f>IF(Table1[[#This Row],[Latest Pharma Sales (local m)]]*Table1[[#This Row],[Fx]]=0,"",Table1[[#This Row],[Latest Pharma Sales (local m)]]*Table1[[#This Row],[Fx]])</f>
        <v>3187.6536449999999</v>
      </c>
      <c r="O62" s="15">
        <f>Table1[[#This Row],[Latest Pharma Sales ($m)]]/Table1[[#This Row],[Previous Pharma Sales ($m)]]-1</f>
        <v>1.95613299574382E-2</v>
      </c>
      <c r="P62" s="1">
        <f>Table1[[#This Row],[Latest R&amp;D (local m)]]*Table1[[#This Row],[Fx]]</f>
        <v>468.92756099999997</v>
      </c>
      <c r="Q62" s="15">
        <f>Table1[[#This Row],[Latest R&amp;D ($m)]]/Table1[[#This Row],[Previous R&amp;D ($m)]]-1</f>
        <v>-7.4567002147494121E-2</v>
      </c>
      <c r="R62" s="1">
        <f>Table1[[#This Row],[Latest Net Income (local m)]]*Table1[[#This Row],[Fx]]</f>
        <v>624.88549139999998</v>
      </c>
      <c r="S62" s="15">
        <f>Table1[[#This Row],[Latest Net Income ($m)]]/Table1[[#This Row],[Previous Net Income ($m)]]-1</f>
        <v>-0.18306732957452787</v>
      </c>
      <c r="T62" s="1">
        <f>Table1[[#This Row],[Latest Number Employed]]</f>
        <v>5000</v>
      </c>
      <c r="U62" s="1">
        <f>Table1[[#This Row],[Latest Operating Profit (local m)]]*Table1[[#This Row],[Fx]]</f>
        <v>1067.4688074000001</v>
      </c>
      <c r="V62" s="1">
        <v>3393.3349200000002</v>
      </c>
      <c r="W62" s="1">
        <v>3126.4952400000002</v>
      </c>
      <c r="X62" s="1">
        <v>506.71152000000001</v>
      </c>
      <c r="Y62" s="1">
        <v>764.91676000000007</v>
      </c>
      <c r="Z62" s="1">
        <v>5700</v>
      </c>
      <c r="AA62" s="1">
        <v>1004.7886000000001</v>
      </c>
      <c r="AB62" s="1">
        <v>2868.9</v>
      </c>
      <c r="AC62" s="1">
        <v>2643.3</v>
      </c>
      <c r="AD62" s="1">
        <v>428.4</v>
      </c>
      <c r="AE62" s="1">
        <v>646.70000000000005</v>
      </c>
      <c r="AF62" s="1">
        <v>849.5</v>
      </c>
      <c r="AG62" s="1"/>
    </row>
    <row r="63" spans="1:33">
      <c r="A63" t="s">
        <v>287</v>
      </c>
      <c r="B63" t="s">
        <v>88</v>
      </c>
      <c r="C63" t="s">
        <v>43</v>
      </c>
      <c r="D63" t="s">
        <v>44</v>
      </c>
      <c r="E63">
        <f>_xlfn.XLOOKUP(Table1[[#This Row],[Currency]],Fx!$H$5:$H$24,Fx!$I$5:$I$24,"NA",0,1)</f>
        <v>0.14885238000000001</v>
      </c>
      <c r="F63" s="1">
        <v>21085</v>
      </c>
      <c r="G63" s="1">
        <v>21085</v>
      </c>
      <c r="H63" s="1">
        <v>6345.5613137800001</v>
      </c>
      <c r="I63" s="1">
        <v>3906</v>
      </c>
      <c r="J63" s="1">
        <v>20636</v>
      </c>
      <c r="K63" s="1">
        <v>3014</v>
      </c>
      <c r="L63" s="1">
        <f>Table1[[#This Row],[Latest Total Sales (local m)]]*Table1[[#This Row],[Fx]]</f>
        <v>3138.5524323</v>
      </c>
      <c r="M63" s="15">
        <f>Table1[[#This Row],[Latest Total Sales ($m)]]/Table1[[#This Row],[Previous Total Sales ($m)]]-1</f>
        <v>-0.21858276959623735</v>
      </c>
      <c r="N63" s="1">
        <f>IF(Table1[[#This Row],[Latest Pharma Sales (local m)]]*Table1[[#This Row],[Fx]]=0,"",Table1[[#This Row],[Latest Pharma Sales (local m)]]*Table1[[#This Row],[Fx]])</f>
        <v>3138.5524323</v>
      </c>
      <c r="O63" s="15">
        <f>Table1[[#This Row],[Latest Pharma Sales ($m)]]/Table1[[#This Row],[Previous Pharma Sales ($m)]]-1</f>
        <v>-0.21858276959623735</v>
      </c>
      <c r="P63" s="1">
        <f>Table1[[#This Row],[Latest R&amp;D (local m)]]*Table1[[#This Row],[Fx]]</f>
        <v>944.55190399207981</v>
      </c>
      <c r="Q63" s="15">
        <f>Table1[[#This Row],[Latest R&amp;D ($m)]]/Table1[[#This Row],[Previous R&amp;D ($m)]]-1</f>
        <v>2.5046937397101177E-2</v>
      </c>
      <c r="R63" s="1">
        <f>Table1[[#This Row],[Latest Net Income (local m)]]*Table1[[#This Row],[Fx]]</f>
        <v>581.41739628000005</v>
      </c>
      <c r="S63" s="15">
        <f>Table1[[#This Row],[Latest Net Income ($m)]]/Table1[[#This Row],[Previous Net Income ($m)]]-1</f>
        <v>-0.1722199035480273</v>
      </c>
      <c r="T63" s="1">
        <f>Table1[[#This Row],[Latest Number Employed]]</f>
        <v>20636</v>
      </c>
      <c r="U63" s="1">
        <f>Table1[[#This Row],[Latest Operating Profit (local m)]]*Table1[[#This Row],[Fx]]</f>
        <v>448.64107332000003</v>
      </c>
      <c r="V63" s="1">
        <v>4016.4873644753038</v>
      </c>
      <c r="W63" s="1">
        <v>4016.4873644753038</v>
      </c>
      <c r="X63" s="1">
        <v>921.47185609917312</v>
      </c>
      <c r="Y63" s="1">
        <v>702.38146431892801</v>
      </c>
      <c r="Z63" s="1">
        <v>24491</v>
      </c>
      <c r="AA63" s="1">
        <v>723.25011902057497</v>
      </c>
      <c r="AB63" s="1">
        <v>25905.5263758</v>
      </c>
      <c r="AC63" s="1">
        <v>25905.5263758</v>
      </c>
      <c r="AD63" s="1">
        <v>5943.3060051100001</v>
      </c>
      <c r="AE63" s="1">
        <v>4530.2175504699999</v>
      </c>
      <c r="AF63" s="1">
        <v>4664.8161277199997</v>
      </c>
      <c r="AG63" s="1"/>
    </row>
    <row r="64" spans="1:33">
      <c r="A64" t="s">
        <v>286</v>
      </c>
      <c r="B64" t="s">
        <v>94</v>
      </c>
      <c r="C64" t="s">
        <v>50</v>
      </c>
      <c r="D64" t="s">
        <v>51</v>
      </c>
      <c r="E64">
        <f>_xlfn.XLOOKUP(Table1[[#This Row],[Currency]],Fx!$H$5:$H$24,Fx!$I$5:$I$24,"NA",0,1)</f>
        <v>1.2735148999999999E-2</v>
      </c>
      <c r="F64" s="1">
        <v>245879</v>
      </c>
      <c r="G64" s="1">
        <v>245879</v>
      </c>
      <c r="H64" s="1">
        <v>17482</v>
      </c>
      <c r="I64" s="1">
        <v>2853</v>
      </c>
      <c r="J64" s="1">
        <v>24832</v>
      </c>
      <c r="K64" s="1">
        <v>57144</v>
      </c>
      <c r="L64" s="1">
        <f>Table1[[#This Row],[Latest Total Sales (local m)]]*Table1[[#This Row],[Fx]]</f>
        <v>3131.3057009710001</v>
      </c>
      <c r="M64" s="15">
        <f>Table1[[#This Row],[Latest Total Sales ($m)]]/Table1[[#This Row],[Previous Total Sales ($m)]]-1</f>
        <v>0.21999440668411929</v>
      </c>
      <c r="N64" s="1">
        <f>IF(Table1[[#This Row],[Latest Pharma Sales (local m)]]*Table1[[#This Row],[Fx]]=0,"",Table1[[#This Row],[Latest Pharma Sales (local m)]]*Table1[[#This Row],[Fx]])</f>
        <v>3131.3057009710001</v>
      </c>
      <c r="O64" s="15">
        <f>Table1[[#This Row],[Latest Pharma Sales ($m)]]/Table1[[#This Row],[Previous Pharma Sales ($m)]]-1</f>
        <v>0.21999440668411929</v>
      </c>
      <c r="P64" s="1">
        <f>Table1[[#This Row],[Latest R&amp;D (local m)]]*Table1[[#This Row],[Fx]]</f>
        <v>222.63587481799999</v>
      </c>
      <c r="Q64" s="15">
        <f>Table1[[#This Row],[Latest R&amp;D ($m)]]/Table1[[#This Row],[Previous R&amp;D ($m)]]-1</f>
        <v>-5.0907930199458606E-3</v>
      </c>
      <c r="R64" s="1">
        <f>Table1[[#This Row],[Latest Net Income (local m)]]*Table1[[#This Row],[Fx]]</f>
        <v>36.333380096999996</v>
      </c>
      <c r="S64" s="15">
        <f>Table1[[#This Row],[Latest Net Income ($m)]]/Table1[[#This Row],[Previous Net Income ($m)]]-1</f>
        <v>0.62473678669092858</v>
      </c>
      <c r="T64" s="1">
        <f>Table1[[#This Row],[Latest Number Employed]]</f>
        <v>24832</v>
      </c>
      <c r="U64" s="1">
        <f>Table1[[#This Row],[Latest Operating Profit (local m)]]*Table1[[#This Row],[Fx]]</f>
        <v>727.73735445599993</v>
      </c>
      <c r="V64" s="1">
        <v>2566.6557844979998</v>
      </c>
      <c r="W64" s="1">
        <v>2566.6557844979998</v>
      </c>
      <c r="X64" s="1">
        <v>223.775067369</v>
      </c>
      <c r="Y64" s="1">
        <v>22.362625377000001</v>
      </c>
      <c r="Z64" s="1">
        <v>22739</v>
      </c>
      <c r="AA64" s="1">
        <v>328.47219852000001</v>
      </c>
      <c r="AB64" s="1">
        <v>189722</v>
      </c>
      <c r="AC64" s="1">
        <v>189722</v>
      </c>
      <c r="AD64" s="1">
        <v>16541</v>
      </c>
      <c r="AE64" s="1">
        <v>1653</v>
      </c>
      <c r="AF64" s="1">
        <v>24280</v>
      </c>
      <c r="AG64" s="1"/>
    </row>
    <row r="65" spans="1:33">
      <c r="A65" t="s">
        <v>285</v>
      </c>
      <c r="B65" t="s">
        <v>88</v>
      </c>
      <c r="C65" t="s">
        <v>50</v>
      </c>
      <c r="D65" t="s">
        <v>51</v>
      </c>
      <c r="E65">
        <f>_xlfn.XLOOKUP(Table1[[#This Row],[Currency]],Fx!$H$5:$H$24,Fx!$I$5:$I$24,"NA",0,1)</f>
        <v>1.2735148999999999E-2</v>
      </c>
      <c r="F65" s="1">
        <v>234241</v>
      </c>
      <c r="G65" s="1">
        <v>234241</v>
      </c>
      <c r="H65" s="1">
        <v>15814</v>
      </c>
      <c r="I65" s="1">
        <v>26428</v>
      </c>
      <c r="J65" s="1">
        <v>31371</v>
      </c>
      <c r="K65" s="1">
        <v>33298</v>
      </c>
      <c r="L65" s="1">
        <f>Table1[[#This Row],[Latest Total Sales (local m)]]*Table1[[#This Row],[Fx]]</f>
        <v>2983.0940369089999</v>
      </c>
      <c r="M65" s="15">
        <f>Table1[[#This Row],[Latest Total Sales ($m)]]/Table1[[#This Row],[Previous Total Sales ($m)]]-1</f>
        <v>-5.9903763991106862E-2</v>
      </c>
      <c r="N65" s="1">
        <f>IF(Table1[[#This Row],[Latest Pharma Sales (local m)]]*Table1[[#This Row],[Fx]]=0,"",Table1[[#This Row],[Latest Pharma Sales (local m)]]*Table1[[#This Row],[Fx]])</f>
        <v>2983.0940369089999</v>
      </c>
      <c r="O65" s="15">
        <f>Table1[[#This Row],[Latest Pharma Sales ($m)]]/Table1[[#This Row],[Previous Pharma Sales ($m)]]-1</f>
        <v>-5.9903763991106862E-2</v>
      </c>
      <c r="P65" s="1">
        <f>Table1[[#This Row],[Latest R&amp;D (local m)]]*Table1[[#This Row],[Fx]]</f>
        <v>201.39364628599998</v>
      </c>
      <c r="Q65" s="15">
        <f>Table1[[#This Row],[Latest R&amp;D ($m)]]/Table1[[#This Row],[Previous R&amp;D ($m)]]-1</f>
        <v>-6.9586833783752633E-2</v>
      </c>
      <c r="R65" s="1">
        <f>Table1[[#This Row],[Latest Net Income (local m)]]*Table1[[#This Row],[Fx]]</f>
        <v>336.56451777199999</v>
      </c>
      <c r="S65" s="15">
        <f>Table1[[#This Row],[Latest Net Income ($m)]]/Table1[[#This Row],[Previous Net Income ($m)]]-1</f>
        <v>-6.0172722673357271E-2</v>
      </c>
      <c r="T65" s="1">
        <f>Table1[[#This Row],[Latest Number Employed]]</f>
        <v>31371</v>
      </c>
      <c r="U65" s="1">
        <f>Table1[[#This Row],[Latest Operating Profit (local m)]]*Table1[[#This Row],[Fx]]</f>
        <v>424.05499140199998</v>
      </c>
      <c r="V65" s="1">
        <v>3173.1794284949997</v>
      </c>
      <c r="W65" s="1">
        <v>3173.1794284949997</v>
      </c>
      <c r="X65" s="1">
        <v>216.45614399999999</v>
      </c>
      <c r="Y65" s="1">
        <v>358.11316173899996</v>
      </c>
      <c r="Z65" s="1">
        <v>15431</v>
      </c>
      <c r="AA65" s="1">
        <v>217.37608261199998</v>
      </c>
      <c r="AB65" s="1">
        <v>234555</v>
      </c>
      <c r="AC65" s="1">
        <v>234555</v>
      </c>
      <c r="AD65" s="1">
        <v>16000</v>
      </c>
      <c r="AE65" s="1">
        <v>26471</v>
      </c>
      <c r="AF65" s="1">
        <v>16068</v>
      </c>
      <c r="AG65" s="1"/>
    </row>
    <row r="66" spans="1:33">
      <c r="A66" t="s">
        <v>284</v>
      </c>
      <c r="B66" t="s">
        <v>94</v>
      </c>
      <c r="C66" t="s">
        <v>50</v>
      </c>
      <c r="D66" t="s">
        <v>51</v>
      </c>
      <c r="E66">
        <f>_xlfn.XLOOKUP(Table1[[#This Row],[Currency]],Fx!$H$5:$H$24,Fx!$I$5:$I$24,"NA",0,1)</f>
        <v>1.2735148999999999E-2</v>
      </c>
      <c r="F66" s="1">
        <v>227531.2</v>
      </c>
      <c r="G66" s="1">
        <v>227531.2</v>
      </c>
      <c r="H66" s="1">
        <v>13440</v>
      </c>
      <c r="I66" s="1">
        <v>28019.1</v>
      </c>
      <c r="J66" s="1">
        <v>38955</v>
      </c>
      <c r="K66" s="1">
        <v>42207.7</v>
      </c>
      <c r="L66" s="1">
        <f>Table1[[#This Row],[Latest Total Sales (local m)]]*Table1[[#This Row],[Fx]]</f>
        <v>2897.6437341487999</v>
      </c>
      <c r="M66" s="15">
        <f>Table1[[#This Row],[Latest Total Sales ($m)]]/Table1[[#This Row],[Previous Total Sales ($m)]]-1</f>
        <v>-1.4130852576001218E-2</v>
      </c>
      <c r="N66" s="1">
        <f>IF(Table1[[#This Row],[Latest Pharma Sales (local m)]]*Table1[[#This Row],[Fx]]=0,"",Table1[[#This Row],[Latest Pharma Sales (local m)]]*Table1[[#This Row],[Fx]])</f>
        <v>2897.6437341487999</v>
      </c>
      <c r="O66" s="15">
        <f>Table1[[#This Row],[Latest Pharma Sales ($m)]]/Table1[[#This Row],[Previous Pharma Sales ($m)]]-1</f>
        <v>-1.4130852576001218E-2</v>
      </c>
      <c r="P66" s="1">
        <f>Table1[[#This Row],[Latest R&amp;D (local m)]]*Table1[[#This Row],[Fx]]</f>
        <v>171.16040255999999</v>
      </c>
      <c r="Q66" s="15">
        <f>Table1[[#This Row],[Latest R&amp;D ($m)]]/Table1[[#This Row],[Previous R&amp;D ($m)]]-1</f>
        <v>3.7616975849886716</v>
      </c>
      <c r="R66" s="1">
        <f>Table1[[#This Row],[Latest Net Income (local m)]]*Table1[[#This Row],[Fx]]</f>
        <v>356.82741334589997</v>
      </c>
      <c r="S66" s="15">
        <f>Table1[[#This Row],[Latest Net Income ($m)]]/Table1[[#This Row],[Previous Net Income ($m)]]-1</f>
        <v>4.8037512674407923E-2</v>
      </c>
      <c r="T66" s="1">
        <f>Table1[[#This Row],[Latest Number Employed]]</f>
        <v>38955</v>
      </c>
      <c r="U66" s="1">
        <f>Table1[[#This Row],[Latest Operating Profit (local m)]]*Table1[[#This Row],[Fx]]</f>
        <v>537.52134844729994</v>
      </c>
      <c r="V66" s="1">
        <v>2939.1768083219999</v>
      </c>
      <c r="W66" s="1">
        <v>2939.1768083219999</v>
      </c>
      <c r="X66" s="1">
        <v>35.945248413000002</v>
      </c>
      <c r="Y66" s="1">
        <v>340.47198600299998</v>
      </c>
      <c r="Z66" s="1">
        <v>37858</v>
      </c>
      <c r="AA66" s="1">
        <v>489.42087009299996</v>
      </c>
      <c r="AB66" s="1">
        <v>217258</v>
      </c>
      <c r="AC66" s="1">
        <v>217258</v>
      </c>
      <c r="AD66" s="1">
        <v>2657</v>
      </c>
      <c r="AE66" s="1">
        <v>25167</v>
      </c>
      <c r="AF66" s="1">
        <v>36177</v>
      </c>
      <c r="AG66" s="1"/>
    </row>
    <row r="67" spans="1:33">
      <c r="A67" t="s">
        <v>283</v>
      </c>
      <c r="B67" t="s">
        <v>88</v>
      </c>
      <c r="C67" t="s">
        <v>203</v>
      </c>
      <c r="D67" t="s">
        <v>74</v>
      </c>
      <c r="E67">
        <f>_xlfn.XLOOKUP(Table1[[#This Row],[Currency]],Fx!$H$5:$H$24,Fx!$I$5:$I$24,"NA",0,1)</f>
        <v>1.0537698</v>
      </c>
      <c r="F67" s="1">
        <v>2749</v>
      </c>
      <c r="G67" s="1">
        <v>2749</v>
      </c>
      <c r="H67" s="1">
        <v>588.20000000000005</v>
      </c>
      <c r="I67" s="1">
        <v>1390</v>
      </c>
      <c r="J67" s="1">
        <v>6500</v>
      </c>
      <c r="K67" s="1">
        <v>827</v>
      </c>
      <c r="L67" s="1">
        <f>Table1[[#This Row],[Latest Total Sales (local m)]]*Table1[[#This Row],[Fx]]</f>
        <v>2896.8131801999998</v>
      </c>
      <c r="M67" s="15">
        <f>Table1[[#This Row],[Latest Total Sales ($m)]]/Table1[[#This Row],[Previous Total Sales ($m)]]-1</f>
        <v>1.2030977132284404E-2</v>
      </c>
      <c r="N67" s="1">
        <f>IF(Table1[[#This Row],[Latest Pharma Sales (local m)]]*Table1[[#This Row],[Fx]]=0,"",Table1[[#This Row],[Latest Pharma Sales (local m)]]*Table1[[#This Row],[Fx]])</f>
        <v>2896.8131801999998</v>
      </c>
      <c r="O67" s="15">
        <f>Table1[[#This Row],[Latest Pharma Sales ($m)]]/Table1[[#This Row],[Previous Pharma Sales ($m)]]-1</f>
        <v>1.2030977132284404E-2</v>
      </c>
      <c r="P67" s="1">
        <f>Table1[[#This Row],[Latest R&amp;D (local m)]]*Table1[[#This Row],[Fx]]</f>
        <v>619.82739636000008</v>
      </c>
      <c r="Q67" s="15">
        <f>Table1[[#This Row],[Latest R&amp;D ($m)]]/Table1[[#This Row],[Previous R&amp;D ($m)]]-1</f>
        <v>9.4016668208130261E-2</v>
      </c>
      <c r="R67" s="1">
        <f>Table1[[#This Row],[Latest Net Income (local m)]]*Table1[[#This Row],[Fx]]</f>
        <v>1464.740022</v>
      </c>
      <c r="S67" s="15" t="e">
        <f>Table1[[#This Row],[Latest Net Income ($m)]]/Table1[[#This Row],[Previous Net Income ($m)]]-1</f>
        <v>#DIV/0!</v>
      </c>
      <c r="T67" s="1">
        <f>Table1[[#This Row],[Latest Number Employed]]</f>
        <v>6500</v>
      </c>
      <c r="U67" s="1">
        <f>Table1[[#This Row],[Latest Operating Profit (local m)]]*Table1[[#This Row],[Fx]]</f>
        <v>871.46762460000002</v>
      </c>
      <c r="V67" s="1">
        <v>2862.3760000000002</v>
      </c>
      <c r="W67" s="1">
        <v>2862.3760000000002</v>
      </c>
      <c r="X67" s="1">
        <v>566.56119999999999</v>
      </c>
      <c r="Y67" s="1">
        <v>0</v>
      </c>
      <c r="Z67" s="1">
        <v>6440</v>
      </c>
      <c r="AA67" s="1">
        <v>914.06784000000005</v>
      </c>
      <c r="AB67" s="1">
        <v>2420</v>
      </c>
      <c r="AC67" s="1">
        <v>2420</v>
      </c>
      <c r="AD67" s="1">
        <v>479</v>
      </c>
      <c r="AF67" s="1">
        <v>772.8</v>
      </c>
      <c r="AG67" s="1"/>
    </row>
    <row r="68" spans="1:33">
      <c r="A68" t="s">
        <v>282</v>
      </c>
      <c r="B68" t="s">
        <v>94</v>
      </c>
      <c r="C68" t="s">
        <v>43</v>
      </c>
      <c r="D68" t="s">
        <v>44</v>
      </c>
      <c r="E68">
        <f>_xlfn.XLOOKUP(Table1[[#This Row],[Currency]],Fx!$H$5:$H$24,Fx!$I$5:$I$24,"NA",0,1)</f>
        <v>0.14885238000000001</v>
      </c>
      <c r="F68" s="1">
        <v>18912.653462999999</v>
      </c>
      <c r="G68" s="1">
        <v>18912.653462999999</v>
      </c>
      <c r="H68" s="1">
        <v>1795.088422</v>
      </c>
      <c r="I68" s="1">
        <v>1708.7025160000001</v>
      </c>
      <c r="J68" s="1">
        <v>18422</v>
      </c>
      <c r="K68" s="1">
        <v>2198.8597129999998</v>
      </c>
      <c r="M68" s="15">
        <f>Table1[[#This Row],[Latest Total Sales ($m)]]/Table1[[#This Row],[Previous Total Sales ($m)]]-1</f>
        <v>-1</v>
      </c>
      <c r="N68" s="1">
        <f>IF(Table1[[#This Row],[Latest Pharma Sales (local m)]]*Table1[[#This Row],[Fx]]=0,"",Table1[[#This Row],[Latest Pharma Sales (local m)]]*Table1[[#This Row],[Fx]])</f>
        <v>2815.1934800827917</v>
      </c>
      <c r="O68" s="15">
        <f>Table1[[#This Row],[Latest Pharma Sales ($m)]]/Table1[[#This Row],[Previous Pharma Sales ($m)]]-1</f>
        <v>5.0934590809893709E-2</v>
      </c>
      <c r="P68" s="1">
        <f>Table1[[#This Row],[Latest R&amp;D (local m)]]*Table1[[#This Row],[Fx]]</f>
        <v>267.2031839251444</v>
      </c>
      <c r="Q68" s="15">
        <f>Table1[[#This Row],[Latest R&amp;D ($m)]]/Table1[[#This Row],[Previous R&amp;D ($m)]]-1</f>
        <v>-7.59009593743043E-3</v>
      </c>
      <c r="R68" s="1">
        <f>Table1[[#This Row],[Latest Net Income (local m)]]*Table1[[#This Row],[Fx]]</f>
        <v>254.3444362185881</v>
      </c>
      <c r="S68" s="15">
        <f>Table1[[#This Row],[Latest Net Income ($m)]]/Table1[[#This Row],[Previous Net Income ($m)]]-1</f>
        <v>0.48788118432874517</v>
      </c>
      <c r="T68" s="1">
        <f>Table1[[#This Row],[Latest Number Employed]]</f>
        <v>18422</v>
      </c>
      <c r="U68" s="1">
        <f>Table1[[#This Row],[Latest Operating Profit (local m)]]*Table1[[#This Row],[Fx]]</f>
        <v>327.30550156616692</v>
      </c>
      <c r="V68" s="1">
        <v>2678.7523264538158</v>
      </c>
      <c r="W68" s="1">
        <v>2678.7523264538158</v>
      </c>
      <c r="X68" s="1">
        <v>269.2467929142087</v>
      </c>
      <c r="Y68" s="1">
        <v>170.9440504372902</v>
      </c>
      <c r="Z68" s="1">
        <v>19031</v>
      </c>
      <c r="AA68" s="1">
        <v>204.6332795579103</v>
      </c>
      <c r="AB68" s="1">
        <v>17277.407533000001</v>
      </c>
      <c r="AC68" s="1">
        <v>17277.407533000001</v>
      </c>
      <c r="AD68" s="1">
        <v>1736.5870379999999</v>
      </c>
      <c r="AE68" s="1">
        <v>1102.5543479999999</v>
      </c>
      <c r="AF68" s="1">
        <v>1319.843022</v>
      </c>
      <c r="AG68" s="1"/>
    </row>
    <row r="69" spans="1:33">
      <c r="A69" t="s">
        <v>281</v>
      </c>
      <c r="B69" t="s">
        <v>88</v>
      </c>
      <c r="C69" t="s">
        <v>243</v>
      </c>
      <c r="D69" t="s">
        <v>244</v>
      </c>
      <c r="E69">
        <f>_xlfn.XLOOKUP(Table1[[#This Row],[Currency]],Fx!$H$5:$H$24,Fx!$I$5:$I$24,"NA",0,1)</f>
        <v>0.1416462</v>
      </c>
      <c r="F69" s="1">
        <v>18246</v>
      </c>
      <c r="G69" s="1">
        <v>18246</v>
      </c>
      <c r="H69" s="1">
        <v>3754</v>
      </c>
      <c r="I69" s="1">
        <v>1916</v>
      </c>
      <c r="J69" s="1">
        <v>5399</v>
      </c>
      <c r="K69" s="1">
        <v>2852</v>
      </c>
      <c r="L69" s="1">
        <f>Table1[[#This Row],[Latest Total Sales (local m)]]*Table1[[#This Row],[Fx]]</f>
        <v>2584.4765652000001</v>
      </c>
      <c r="M69" s="15">
        <f>Table1[[#This Row],[Latest Total Sales ($m)]]/Table1[[#This Row],[Previous Total Sales ($m)]]-1</f>
        <v>-2.9919533330763359E-3</v>
      </c>
      <c r="N69" s="1">
        <f>IF(Table1[[#This Row],[Latest Pharma Sales (local m)]]*Table1[[#This Row],[Fx]]=0,"",Table1[[#This Row],[Latest Pharma Sales (local m)]]*Table1[[#This Row],[Fx]])</f>
        <v>2584.4765652000001</v>
      </c>
      <c r="O69" s="15">
        <f>Table1[[#This Row],[Latest Pharma Sales ($m)]]/Table1[[#This Row],[Previous Pharma Sales ($m)]]-1</f>
        <v>-2.9919533330763359E-3</v>
      </c>
      <c r="P69" s="1">
        <f>Table1[[#This Row],[Latest R&amp;D (local m)]]*Table1[[#This Row],[Fx]]</f>
        <v>531.73983480000004</v>
      </c>
      <c r="Q69" s="15">
        <f>Table1[[#This Row],[Latest R&amp;D ($m)]]/Table1[[#This Row],[Previous R&amp;D ($m)]]-1</f>
        <v>-0.1254554797207198</v>
      </c>
      <c r="R69" s="1">
        <f>Table1[[#This Row],[Latest Net Income (local m)]]*Table1[[#This Row],[Fx]]</f>
        <v>271.39411919999998</v>
      </c>
      <c r="S69" s="15">
        <f>Table1[[#This Row],[Latest Net Income ($m)]]/Table1[[#This Row],[Previous Net Income ($m)]]-1</f>
        <v>0.29470864283339049</v>
      </c>
      <c r="T69" s="1">
        <f>Table1[[#This Row],[Latest Number Employed]]</f>
        <v>5399</v>
      </c>
      <c r="U69" s="1">
        <f>Table1[[#This Row],[Latest Operating Profit (local m)]]*Table1[[#This Row],[Fx]]</f>
        <v>403.97496239999998</v>
      </c>
      <c r="V69" s="1">
        <v>2592.2324035799998</v>
      </c>
      <c r="W69" s="1">
        <v>2592.2324035799998</v>
      </c>
      <c r="X69" s="1">
        <v>608.01917165999998</v>
      </c>
      <c r="Y69" s="1">
        <v>209.61790955999999</v>
      </c>
      <c r="Z69" s="1">
        <v>5488</v>
      </c>
      <c r="AA69" s="1">
        <v>319.67526419999996</v>
      </c>
      <c r="AB69" s="1">
        <v>16299</v>
      </c>
      <c r="AC69" s="1">
        <v>16299</v>
      </c>
      <c r="AD69" s="1">
        <v>3823</v>
      </c>
      <c r="AE69" s="1">
        <v>1318</v>
      </c>
      <c r="AF69" s="1">
        <v>2010</v>
      </c>
      <c r="AG69" s="1"/>
    </row>
    <row r="70" spans="1:33">
      <c r="A70" t="s">
        <v>280</v>
      </c>
      <c r="B70" t="s">
        <v>94</v>
      </c>
      <c r="C70" t="s">
        <v>43</v>
      </c>
      <c r="D70" t="s">
        <v>44</v>
      </c>
      <c r="E70">
        <f>_xlfn.XLOOKUP(Table1[[#This Row],[Currency]],Fx!$H$5:$H$24,Fx!$I$5:$I$24,"NA",0,1)</f>
        <v>0.14885238000000001</v>
      </c>
      <c r="F70" s="1">
        <v>17142.753068819999</v>
      </c>
      <c r="G70" s="1">
        <v>17142.753068819999</v>
      </c>
      <c r="H70" s="1">
        <v>1742.0880799399999</v>
      </c>
      <c r="I70" s="1">
        <v>1502.5958404800001</v>
      </c>
      <c r="J70" s="1">
        <v>14116</v>
      </c>
      <c r="K70" s="1">
        <v>3479.9357936599999</v>
      </c>
      <c r="L70" s="1">
        <f>Table1[[#This Row],[Latest Total Sales (local m)]]*Table1[[#This Row],[Fx]]</f>
        <v>2551.7395940461606</v>
      </c>
      <c r="M70" s="15">
        <f>Table1[[#This Row],[Latest Total Sales ($m)]]/Table1[[#This Row],[Previous Total Sales ($m)]]-1</f>
        <v>3.4866942365800124E-2</v>
      </c>
      <c r="N70" s="1">
        <f>IF(Table1[[#This Row],[Latest Pharma Sales (local m)]]*Table1[[#This Row],[Fx]]=0,"",Table1[[#This Row],[Latest Pharma Sales (local m)]]*Table1[[#This Row],[Fx]])</f>
        <v>2551.7395940461606</v>
      </c>
      <c r="O70" s="15">
        <f>Table1[[#This Row],[Latest Pharma Sales ($m)]]/Table1[[#This Row],[Previous Pharma Sales ($m)]]-1</f>
        <v>3.4866942365800124E-2</v>
      </c>
      <c r="P70" s="1">
        <f>Table1[[#This Row],[Latest R&amp;D (local m)]]*Table1[[#This Row],[Fx]]</f>
        <v>259.31395686869928</v>
      </c>
      <c r="Q70" s="15">
        <f>Table1[[#This Row],[Latest R&amp;D ($m)]]/Table1[[#This Row],[Previous R&amp;D ($m)]]-1</f>
        <v>0.19711175191372265</v>
      </c>
      <c r="R70" s="1">
        <f>Table1[[#This Row],[Latest Net Income (local m)]]*Table1[[#This Row],[Fx]]</f>
        <v>223.66496703354838</v>
      </c>
      <c r="S70" s="15">
        <f>Table1[[#This Row],[Latest Net Income ($m)]]/Table1[[#This Row],[Previous Net Income ($m)]]-1</f>
        <v>8.588193533042876E-2</v>
      </c>
      <c r="T70" s="1">
        <f>Table1[[#This Row],[Latest Number Employed]]</f>
        <v>14116</v>
      </c>
      <c r="U70" s="1">
        <f>Table1[[#This Row],[Latest Operating Profit (local m)]]*Table1[[#This Row],[Fx]]</f>
        <v>517.99672513347991</v>
      </c>
      <c r="V70" s="1">
        <v>2465.7658773142866</v>
      </c>
      <c r="W70" s="1">
        <v>2465.7658773142866</v>
      </c>
      <c r="X70" s="1">
        <v>216.61633214623089</v>
      </c>
      <c r="Y70" s="1">
        <v>205.97540096795899</v>
      </c>
      <c r="Z70" s="1">
        <v>13234</v>
      </c>
      <c r="AA70" s="1">
        <v>462.50556281769343</v>
      </c>
      <c r="AB70" s="1">
        <v>15903.688266589999</v>
      </c>
      <c r="AC70" s="1">
        <v>15903.688266589999</v>
      </c>
      <c r="AD70" s="1">
        <v>1397.1312733300001</v>
      </c>
      <c r="AE70" s="1">
        <v>1328.49943205</v>
      </c>
      <c r="AF70" s="1">
        <v>2983.0667867900002</v>
      </c>
      <c r="AG70" s="1"/>
    </row>
    <row r="71" spans="1:33">
      <c r="A71" t="s">
        <v>278</v>
      </c>
      <c r="B71" t="s">
        <v>88</v>
      </c>
      <c r="C71" t="s">
        <v>279</v>
      </c>
      <c r="D71" t="s">
        <v>74</v>
      </c>
      <c r="E71">
        <f>_xlfn.XLOOKUP(Table1[[#This Row],[Currency]],Fx!$H$5:$H$24,Fx!$I$5:$I$24,"NA",0,1)</f>
        <v>1.0537698</v>
      </c>
      <c r="F71" s="1">
        <v>2277</v>
      </c>
      <c r="G71" s="1">
        <v>2277</v>
      </c>
      <c r="H71" s="1">
        <v>349.5</v>
      </c>
      <c r="I71" s="1">
        <v>176</v>
      </c>
      <c r="J71" s="1">
        <v>6000</v>
      </c>
      <c r="K71" s="1">
        <v>231</v>
      </c>
      <c r="L71" s="1">
        <f>Table1[[#This Row],[Latest Total Sales (local m)]]*Table1[[#This Row],[Fx]]</f>
        <v>2399.4338346</v>
      </c>
      <c r="M71" s="15">
        <f>Table1[[#This Row],[Latest Total Sales ($m)]]/Table1[[#This Row],[Previous Total Sales ($m)]]-1</f>
        <v>-6.1730690049015213E-2</v>
      </c>
      <c r="N71" s="1">
        <f>IF(Table1[[#This Row],[Latest Pharma Sales (local m)]]*Table1[[#This Row],[Fx]]=0,"",Table1[[#This Row],[Latest Pharma Sales (local m)]]*Table1[[#This Row],[Fx]])</f>
        <v>2399.4338346</v>
      </c>
      <c r="O71" s="15">
        <f>Table1[[#This Row],[Latest Pharma Sales ($m)]]/Table1[[#This Row],[Previous Pharma Sales ($m)]]-1</f>
        <v>-6.1730690049015213E-2</v>
      </c>
      <c r="P71" s="1">
        <f>Table1[[#This Row],[Latest R&amp;D (local m)]]*Table1[[#This Row],[Fx]]</f>
        <v>368.29254509999998</v>
      </c>
      <c r="Q71" s="15">
        <f>Table1[[#This Row],[Latest R&amp;D ($m)]]/Table1[[#This Row],[Previous R&amp;D ($m)]]-1</f>
        <v>-9.563349943890187E-3</v>
      </c>
      <c r="R71" s="1">
        <f>Table1[[#This Row],[Latest Net Income (local m)]]*Table1[[#This Row],[Fx]]</f>
        <v>185.4634848</v>
      </c>
      <c r="S71" s="15">
        <f>Table1[[#This Row],[Latest Net Income ($m)]]/Table1[[#This Row],[Previous Net Income ($m)]]-1</f>
        <v>-0.45917663960206001</v>
      </c>
      <c r="T71" s="1">
        <f>Table1[[#This Row],[Latest Number Employed]]</f>
        <v>6000</v>
      </c>
      <c r="U71" s="1">
        <f>Table1[[#This Row],[Latest Operating Profit (local m)]]*Table1[[#This Row],[Fx]]</f>
        <v>243.42082379999999</v>
      </c>
      <c r="V71" s="1">
        <v>2557.2975787999999</v>
      </c>
      <c r="W71" s="1">
        <v>2557.2975787999999</v>
      </c>
      <c r="X71" s="1">
        <v>371.84866400000004</v>
      </c>
      <c r="Y71" s="1">
        <v>342.92802119999999</v>
      </c>
      <c r="Z71" s="1">
        <v>6000</v>
      </c>
      <c r="AA71" s="1">
        <v>423.20229160000008</v>
      </c>
      <c r="AB71" s="1">
        <v>2162.0709999999999</v>
      </c>
      <c r="AC71" s="1">
        <v>2162.0709999999999</v>
      </c>
      <c r="AD71" s="1">
        <v>314.38</v>
      </c>
      <c r="AE71" s="1">
        <v>289.92899999999997</v>
      </c>
      <c r="AF71" s="1">
        <v>357.79700000000003</v>
      </c>
      <c r="AG71" s="1"/>
    </row>
    <row r="72" spans="1:33">
      <c r="A72" s="32" t="s">
        <v>277</v>
      </c>
      <c r="B72" t="s">
        <v>88</v>
      </c>
      <c r="C72" t="s">
        <v>58</v>
      </c>
      <c r="D72" t="s">
        <v>59</v>
      </c>
      <c r="E72">
        <f>_xlfn.XLOOKUP(Table1[[#This Row],[Currency]],Fx!$H$5:$H$24,Fx!$I$5:$I$24,"NA",0,1)</f>
        <v>7.7677530000000005E-4</v>
      </c>
      <c r="F72" s="40">
        <v>3001295</v>
      </c>
      <c r="G72" s="40">
        <v>3001295</v>
      </c>
      <c r="H72" s="40">
        <v>268200</v>
      </c>
      <c r="I72" s="40">
        <v>798056</v>
      </c>
      <c r="J72" s="40">
        <v>4532</v>
      </c>
      <c r="K72" s="40">
        <v>983627</v>
      </c>
      <c r="L72" s="40">
        <f>Table1[[#This Row],[Latest Total Sales (local m)]]*Table1[[#This Row],[Fx]]</f>
        <v>2331.3318240135</v>
      </c>
      <c r="M72" s="15">
        <f>Table1[[#This Row],[Latest Total Sales ($m)]]/Table1[[#This Row],[Previous Total Sales ($m)]]-1</f>
        <v>0.70101674364416655</v>
      </c>
      <c r="N72" s="1">
        <f>IF(Table1[[#This Row],[Latest Pharma Sales (local m)]]*Table1[[#This Row],[Fx]]=0,"",Table1[[#This Row],[Latest Pharma Sales (local m)]]*Table1[[#This Row],[Fx]])</f>
        <v>2331.3318240135</v>
      </c>
      <c r="O72" s="15">
        <f>Table1[[#This Row],[Latest Pharma Sales ($m)]]/Table1[[#This Row],[Previous Pharma Sales ($m)]]-1</f>
        <v>0.70101674364416655</v>
      </c>
      <c r="P72" s="1">
        <f>Table1[[#This Row],[Latest R&amp;D (local m)]]*Table1[[#This Row],[Fx]]</f>
        <v>208.33113546000001</v>
      </c>
      <c r="Q72" s="15">
        <f>Table1[[#This Row],[Latest R&amp;D ($m)]]/Table1[[#This Row],[Previous R&amp;D ($m)]]-1</f>
        <v>2.1379809764505597</v>
      </c>
      <c r="R72" s="1">
        <f>Table1[[#This Row],[Latest Net Income (local m)]]*Table1[[#This Row],[Fx]]</f>
        <v>619.91018881680009</v>
      </c>
      <c r="S72" s="15">
        <f>Table1[[#This Row],[Latest Net Income ($m)]]/Table1[[#This Row],[Previous Net Income ($m)]]-1</f>
        <v>0.80193165935556499</v>
      </c>
      <c r="T72" s="1">
        <f>Table1[[#This Row],[Latest Number Employed]]</f>
        <v>4532</v>
      </c>
      <c r="U72" s="1">
        <f>Table1[[#This Row],[Latest Operating Profit (local m)]]*Table1[[#This Row],[Fx]]</f>
        <v>764.05715801310009</v>
      </c>
      <c r="V72" s="1">
        <v>1370.5519553082001</v>
      </c>
      <c r="W72" s="1">
        <v>1370.5519553082001</v>
      </c>
      <c r="X72" s="1">
        <v>66.390184333000008</v>
      </c>
      <c r="Y72" s="1">
        <v>344.02536056140002</v>
      </c>
      <c r="Z72" s="1">
        <v>3959</v>
      </c>
      <c r="AA72" s="1">
        <v>469.6470746334</v>
      </c>
      <c r="AB72" s="1">
        <v>1568007</v>
      </c>
      <c r="AC72" s="1">
        <v>1568007</v>
      </c>
      <c r="AD72" s="1">
        <v>75955</v>
      </c>
      <c r="AE72" s="1">
        <v>393589</v>
      </c>
      <c r="AF72" s="1">
        <v>537309</v>
      </c>
      <c r="AG72" s="1"/>
    </row>
    <row r="73" spans="1:33">
      <c r="A73" t="s">
        <v>276</v>
      </c>
      <c r="B73" t="s">
        <v>88</v>
      </c>
      <c r="C73" t="s">
        <v>89</v>
      </c>
      <c r="D73" t="s">
        <v>36</v>
      </c>
      <c r="E73">
        <f>_xlfn.XLOOKUP(Table1[[#This Row],[Currency]],Fx!$H$5:$H$24,Fx!$I$5:$I$24,"NA",0,1)</f>
        <v>1</v>
      </c>
      <c r="F73" s="1">
        <v>2318.8000000000002</v>
      </c>
      <c r="G73" s="1">
        <v>2318.8000000000002</v>
      </c>
      <c r="H73" s="1">
        <v>128</v>
      </c>
      <c r="I73" s="1">
        <v>-34</v>
      </c>
      <c r="J73" s="1">
        <v>3142</v>
      </c>
      <c r="K73" s="1">
        <v>-2888</v>
      </c>
      <c r="L73" s="1">
        <f>Table1[[#This Row],[Latest Total Sales (local m)]]*Table1[[#This Row],[Fx]]</f>
        <v>2318.8000000000002</v>
      </c>
      <c r="M73" s="15">
        <f>Table1[[#This Row],[Latest Total Sales ($m)]]/Table1[[#This Row],[Previous Total Sales ($m)]]-1</f>
        <v>-0.22531225715837799</v>
      </c>
      <c r="N73" s="1">
        <f>IF(Table1[[#This Row],[Latest Pharma Sales (local m)]]*Table1[[#This Row],[Fx]]=0,"",Table1[[#This Row],[Latest Pharma Sales (local m)]]*Table1[[#This Row],[Fx]])</f>
        <v>2318.8000000000002</v>
      </c>
      <c r="O73" s="15">
        <f>Table1[[#This Row],[Latest Pharma Sales ($m)]]/Table1[[#This Row],[Previous Pharma Sales ($m)]]-1</f>
        <v>-0.22531225715837799</v>
      </c>
      <c r="P73" s="1">
        <f>Table1[[#This Row],[Latest R&amp;D (local m)]]*Table1[[#This Row],[Fx]]</f>
        <v>128</v>
      </c>
      <c r="Q73" s="15">
        <f>Table1[[#This Row],[Latest R&amp;D ($m)]]/Table1[[#This Row],[Previous R&amp;D ($m)]]-1</f>
        <v>-0.13839526117393652</v>
      </c>
      <c r="R73" s="1">
        <f>Table1[[#This Row],[Latest Net Income (local m)]]*Table1[[#This Row],[Fx]]</f>
        <v>-34</v>
      </c>
      <c r="S73" s="15">
        <f>Table1[[#This Row],[Latest Net Income ($m)]]/Table1[[#This Row],[Previous Net Income ($m)]]-1</f>
        <v>-0.94455723242749634</v>
      </c>
      <c r="T73" s="1">
        <f>Table1[[#This Row],[Latest Number Employed]]</f>
        <v>3142</v>
      </c>
      <c r="U73" s="1">
        <f>Table1[[#This Row],[Latest Operating Profit (local m)]]*Table1[[#This Row],[Fx]]</f>
        <v>-2888</v>
      </c>
      <c r="V73" s="1">
        <v>2993.2060000000001</v>
      </c>
      <c r="W73" s="1">
        <v>2993.2060000000001</v>
      </c>
      <c r="X73" s="1">
        <v>148.56</v>
      </c>
      <c r="Y73" s="1">
        <v>-613.245</v>
      </c>
      <c r="Z73" s="1">
        <v>3103</v>
      </c>
      <c r="AA73" s="1">
        <v>-546.60299999999995</v>
      </c>
      <c r="AB73" s="1">
        <v>2993.2060000000001</v>
      </c>
      <c r="AC73" s="1">
        <v>2993.2060000000001</v>
      </c>
      <c r="AD73" s="1">
        <v>148.56</v>
      </c>
      <c r="AE73" s="1">
        <v>-613.245</v>
      </c>
      <c r="AF73" s="1">
        <v>-546.60299999999995</v>
      </c>
      <c r="AG73" s="1"/>
    </row>
    <row r="74" spans="1:33">
      <c r="A74" t="s">
        <v>275</v>
      </c>
      <c r="B74" t="s">
        <v>94</v>
      </c>
      <c r="C74" t="s">
        <v>77</v>
      </c>
      <c r="D74" t="s">
        <v>78</v>
      </c>
      <c r="E74">
        <f>_xlfn.XLOOKUP(Table1[[#This Row],[Currency]],Fx!$H$5:$H$24,Fx!$I$5:$I$24,"NA",0,1)</f>
        <v>7.6579064999999997E-3</v>
      </c>
      <c r="F74" s="1">
        <v>447187</v>
      </c>
      <c r="G74" s="1">
        <v>295045</v>
      </c>
      <c r="H74" s="1">
        <v>95344</v>
      </c>
      <c r="I74" s="1">
        <v>112723</v>
      </c>
      <c r="J74" s="1">
        <v>3761</v>
      </c>
      <c r="K74" s="1">
        <v>141963</v>
      </c>
      <c r="L74" s="1">
        <f>Table1[[#This Row],[Latest Total Sales (local m)]]*Table1[[#This Row],[Fx]]</f>
        <v>3424.5162340154998</v>
      </c>
      <c r="M74" s="15">
        <f>Table1[[#This Row],[Latest Total Sales ($m)]]/Table1[[#This Row],[Previous Total Sales ($m)]]-1</f>
        <v>4.0235358607952243E-2</v>
      </c>
      <c r="N74" s="1">
        <f>IF(Table1[[#This Row],[Latest Pharma Sales (local m)]]*Table1[[#This Row],[Fx]]=0,"",Table1[[#This Row],[Latest Pharma Sales (local m)]]*Table1[[#This Row],[Fx]])</f>
        <v>2259.4270232925001</v>
      </c>
      <c r="O74" s="15">
        <f>Table1[[#This Row],[Latest Pharma Sales ($m)]]/Table1[[#This Row],[Previous Pharma Sales ($m)]]-1</f>
        <v>8.3575608869466134E-3</v>
      </c>
      <c r="P74" s="1">
        <f>Table1[[#This Row],[Latest R&amp;D (local m)]]*Table1[[#This Row],[Fx]]</f>
        <v>730.135437336</v>
      </c>
      <c r="Q74" s="15">
        <f>Table1[[#This Row],[Latest R&amp;D ($m)]]/Table1[[#This Row],[Previous R&amp;D ($m)]]-1</f>
        <v>5.6222684626884289E-2</v>
      </c>
      <c r="R74" s="1">
        <f>Table1[[#This Row],[Latest Net Income (local m)]]*Table1[[#This Row],[Fx]]</f>
        <v>863.22219439949993</v>
      </c>
      <c r="S74" s="15">
        <f>Table1[[#This Row],[Latest Net Income ($m)]]/Table1[[#This Row],[Previous Net Income ($m)]]-1</f>
        <v>0.1767870682751933</v>
      </c>
      <c r="T74" s="1">
        <f>Table1[[#This Row],[Latest Number Employed]]</f>
        <v>3761</v>
      </c>
      <c r="U74" s="1">
        <f>Table1[[#This Row],[Latest Operating Profit (local m)]]*Table1[[#This Row],[Fx]]</f>
        <v>1087.1393804595</v>
      </c>
      <c r="V74" s="1">
        <v>3292.0590572870001</v>
      </c>
      <c r="W74" s="1">
        <v>2240.7002346520003</v>
      </c>
      <c r="X74" s="1">
        <v>691.27036179300001</v>
      </c>
      <c r="Y74" s="1">
        <v>733.541536673</v>
      </c>
      <c r="Z74" s="1">
        <v>3687</v>
      </c>
      <c r="AA74" s="1">
        <v>940.12368356500008</v>
      </c>
      <c r="AB74" s="1">
        <v>361361</v>
      </c>
      <c r="AC74" s="1">
        <v>245956</v>
      </c>
      <c r="AD74" s="1">
        <v>75879</v>
      </c>
      <c r="AE74" s="1">
        <v>80519</v>
      </c>
      <c r="AF74" s="1">
        <v>103195</v>
      </c>
      <c r="AG74" s="1"/>
    </row>
    <row r="75" spans="1:33">
      <c r="A75" t="s">
        <v>274</v>
      </c>
      <c r="B75" t="s">
        <v>94</v>
      </c>
      <c r="C75" t="s">
        <v>43</v>
      </c>
      <c r="D75" t="s">
        <v>44</v>
      </c>
      <c r="E75">
        <f>_xlfn.XLOOKUP(Table1[[#This Row],[Currency]],Fx!$H$5:$H$24,Fx!$I$5:$I$24,"NA",0,1)</f>
        <v>0.14885238000000001</v>
      </c>
      <c r="F75" s="1">
        <v>14951.252694459999</v>
      </c>
      <c r="G75" s="1">
        <v>14951.252694459999</v>
      </c>
      <c r="H75" s="1">
        <v>284.12218361999999</v>
      </c>
      <c r="I75" s="1">
        <v>-1590.98297116</v>
      </c>
      <c r="J75" s="1">
        <v>8491</v>
      </c>
      <c r="K75" s="1">
        <v>-1081.97958077</v>
      </c>
      <c r="L75" s="1">
        <f>Table1[[#This Row],[Latest Total Sales (local m)]]*Table1[[#This Row],[Fx]]</f>
        <v>2225.5295475517837</v>
      </c>
      <c r="M75" s="15">
        <f>Table1[[#This Row],[Latest Total Sales ($m)]]/Table1[[#This Row],[Previous Total Sales ($m)]]-1</f>
        <v>-8.935453910619906E-2</v>
      </c>
      <c r="N75" s="1">
        <f>IF(Table1[[#This Row],[Latest Pharma Sales (local m)]]*Table1[[#This Row],[Fx]]=0,"",Table1[[#This Row],[Latest Pharma Sales (local m)]]*Table1[[#This Row],[Fx]])</f>
        <v>2225.5295475517837</v>
      </c>
      <c r="O75" s="15">
        <f>Table1[[#This Row],[Latest Pharma Sales ($m)]]/Table1[[#This Row],[Previous Pharma Sales ($m)]]-1</f>
        <v>-8.935453910619906E-2</v>
      </c>
      <c r="P75" s="1">
        <f>Table1[[#This Row],[Latest R&amp;D (local m)]]*Table1[[#This Row],[Fx]]</f>
        <v>42.292263242634014</v>
      </c>
      <c r="Q75" s="15">
        <f>Table1[[#This Row],[Latest R&amp;D ($m)]]/Table1[[#This Row],[Previous R&amp;D ($m)]]-1</f>
        <v>-0.33241754092234621</v>
      </c>
      <c r="R75" s="1">
        <f>Table1[[#This Row],[Latest Net Income (local m)]]*Table1[[#This Row],[Fx]]</f>
        <v>-236.82160179663737</v>
      </c>
      <c r="S75" s="15">
        <f>Table1[[#This Row],[Latest Net Income ($m)]]/Table1[[#This Row],[Previous Net Income ($m)]]-1</f>
        <v>-2.1847576844432464</v>
      </c>
      <c r="T75" s="1">
        <f>Table1[[#This Row],[Latest Number Employed]]</f>
        <v>8491</v>
      </c>
      <c r="U75" s="1">
        <f>Table1[[#This Row],[Latest Operating Profit (local m)]]*Table1[[#This Row],[Fx]]</f>
        <v>-161.05523570901673</v>
      </c>
      <c r="V75" s="1">
        <v>2443.9034104089428</v>
      </c>
      <c r="W75" s="1">
        <v>2443.9034104089428</v>
      </c>
      <c r="X75" s="1">
        <v>63.351369808406751</v>
      </c>
      <c r="Y75" s="1">
        <v>199.8903277069075</v>
      </c>
      <c r="Z75" s="1">
        <v>8353</v>
      </c>
      <c r="AA75" s="1">
        <v>270.97110909398435</v>
      </c>
      <c r="AB75" s="1">
        <v>15762.67980281</v>
      </c>
      <c r="AC75" s="1">
        <v>15762.67980281</v>
      </c>
      <c r="AD75" s="1">
        <v>408.60344688999999</v>
      </c>
      <c r="AE75" s="1">
        <v>1289.2519474799999</v>
      </c>
      <c r="AF75" s="1">
        <v>1747.7085265600001</v>
      </c>
      <c r="AG75" s="1"/>
    </row>
    <row r="76" spans="1:33">
      <c r="A76" t="s">
        <v>273</v>
      </c>
      <c r="B76" t="s">
        <v>94</v>
      </c>
      <c r="C76" t="s">
        <v>50</v>
      </c>
      <c r="D76" t="s">
        <v>51</v>
      </c>
      <c r="E76">
        <f>_xlfn.XLOOKUP(Table1[[#This Row],[Currency]],Fx!$H$5:$H$24,Fx!$I$5:$I$24,"NA",0,1)</f>
        <v>1.2735148999999999E-2</v>
      </c>
      <c r="F76" s="1">
        <v>174240</v>
      </c>
      <c r="G76" s="1">
        <v>174240</v>
      </c>
      <c r="H76" s="1">
        <v>12363</v>
      </c>
      <c r="I76" s="1">
        <v>20919</v>
      </c>
      <c r="J76" s="1">
        <v>23026</v>
      </c>
      <c r="K76" s="1">
        <v>25897</v>
      </c>
      <c r="L76" s="1">
        <f>Table1[[#This Row],[Latest Total Sales (local m)]]*Table1[[#This Row],[Fx]]</f>
        <v>2218.9723617599998</v>
      </c>
      <c r="M76" s="15">
        <f>Table1[[#This Row],[Latest Total Sales ($m)]]/Table1[[#This Row],[Previous Total Sales ($m)]]-1</f>
        <v>8.6238047645059046E-2</v>
      </c>
      <c r="N76" s="1">
        <f>IF(Table1[[#This Row],[Latest Pharma Sales (local m)]]*Table1[[#This Row],[Fx]]=0,"",Table1[[#This Row],[Latest Pharma Sales (local m)]]*Table1[[#This Row],[Fx]])</f>
        <v>2218.9723617599998</v>
      </c>
      <c r="O76" s="15">
        <f>Table1[[#This Row],[Latest Pharma Sales ($m)]]/Table1[[#This Row],[Previous Pharma Sales ($m)]]-1</f>
        <v>8.6238047645059046E-2</v>
      </c>
      <c r="P76" s="1">
        <f>Table1[[#This Row],[Latest R&amp;D (local m)]]*Table1[[#This Row],[Fx]]</f>
        <v>157.44464708699999</v>
      </c>
      <c r="Q76" s="15">
        <f>Table1[[#This Row],[Latest R&amp;D ($m)]]/Table1[[#This Row],[Previous R&amp;D ($m)]]-1</f>
        <v>0.26720270068239582</v>
      </c>
      <c r="R76" s="1">
        <f>Table1[[#This Row],[Latest Net Income (local m)]]*Table1[[#This Row],[Fx]]</f>
        <v>266.40658193100001</v>
      </c>
      <c r="S76" s="15">
        <f>Table1[[#This Row],[Latest Net Income ($m)]]/Table1[[#This Row],[Previous Net Income ($m)]]-1</f>
        <v>-7.54819127247357E-2</v>
      </c>
      <c r="T76" s="1">
        <f>Table1[[#This Row],[Latest Number Employed]]</f>
        <v>23026</v>
      </c>
      <c r="U76" s="1">
        <f>Table1[[#This Row],[Latest Operating Profit (local m)]]*Table1[[#This Row],[Fx]]</f>
        <v>329.802153653</v>
      </c>
      <c r="V76" s="1">
        <v>2042.8048589999999</v>
      </c>
      <c r="W76" s="1">
        <v>2042.8048589999999</v>
      </c>
      <c r="X76" s="1">
        <v>124.24582665599999</v>
      </c>
      <c r="Y76" s="1">
        <v>288.15724169999999</v>
      </c>
      <c r="Z76" s="1">
        <v>24412</v>
      </c>
      <c r="AA76" s="1">
        <v>466.89590260799997</v>
      </c>
      <c r="AB76" s="1">
        <v>151000</v>
      </c>
      <c r="AC76" s="1">
        <v>151000</v>
      </c>
      <c r="AD76" s="1">
        <v>9184</v>
      </c>
      <c r="AE76" s="1">
        <v>21300</v>
      </c>
      <c r="AF76" s="1">
        <v>34512</v>
      </c>
      <c r="AG76" s="1"/>
    </row>
    <row r="77" spans="1:33">
      <c r="A77" t="s">
        <v>272</v>
      </c>
      <c r="B77" t="s">
        <v>88</v>
      </c>
      <c r="C77" t="s">
        <v>35</v>
      </c>
      <c r="D77" t="s">
        <v>36</v>
      </c>
      <c r="E77">
        <f>_xlfn.XLOOKUP(Table1[[#This Row],[Currency]],Fx!$H$5:$H$24,Fx!$I$5:$I$24,"NA",0,1)</f>
        <v>1</v>
      </c>
      <c r="F77" s="9">
        <v>2212</v>
      </c>
      <c r="G77" s="9">
        <v>2212</v>
      </c>
      <c r="H77" s="9">
        <v>196</v>
      </c>
      <c r="I77" s="9">
        <v>-130</v>
      </c>
      <c r="J77" s="9">
        <v>7600</v>
      </c>
      <c r="K77" s="9">
        <v>200</v>
      </c>
      <c r="L77" s="9">
        <f>Table1[[#This Row],[Latest Total Sales (local m)]]*Table1[[#This Row],[Fx]]</f>
        <v>2212</v>
      </c>
      <c r="M77" s="16">
        <f>Table1[[#This Row],[Latest Total Sales ($m)]]/Table1[[#This Row],[Previous Total Sales ($m)]]-1</f>
        <v>5.635148042024829E-2</v>
      </c>
      <c r="N77" s="9">
        <f>IF(Table1[[#This Row],[Latest Pharma Sales (local m)]]*Table1[[#This Row],[Fx]]=0,"",Table1[[#This Row],[Latest Pharma Sales (local m)]]*Table1[[#This Row],[Fx]])</f>
        <v>2212</v>
      </c>
      <c r="O77" s="16">
        <f>Table1[[#This Row],[Latest Pharma Sales ($m)]]/Table1[[#This Row],[Previous Pharma Sales ($m)]]-1</f>
        <v>5.635148042024829E-2</v>
      </c>
      <c r="P77" s="9">
        <f>Table1[[#This Row],[Latest R&amp;D (local m)]]*Table1[[#This Row],[Fx]]</f>
        <v>196</v>
      </c>
      <c r="Q77" s="16">
        <f>Table1[[#This Row],[Latest R&amp;D ($m)]]/Table1[[#This Row],[Previous R&amp;D ($m)]]-1</f>
        <v>-2.9702970297029729E-2</v>
      </c>
      <c r="R77" s="9">
        <f>Table1[[#This Row],[Latest Net Income (local m)]]*Table1[[#This Row],[Fx]]</f>
        <v>-130</v>
      </c>
      <c r="S77" s="16">
        <f>Table1[[#This Row],[Latest Net Income ($m)]]/Table1[[#This Row],[Previous Net Income ($m)]]-1</f>
        <v>-7.4452156668319285</v>
      </c>
      <c r="T77" s="9">
        <f>Table1[[#This Row],[Latest Number Employed]]</f>
        <v>7600</v>
      </c>
      <c r="U77" s="9">
        <f>Table1[[#This Row],[Latest Operating Profit (local m)]]*Table1[[#This Row],[Fx]]</f>
        <v>200</v>
      </c>
      <c r="V77" s="9">
        <v>2094</v>
      </c>
      <c r="W77" s="1">
        <v>2094</v>
      </c>
      <c r="X77" s="1">
        <v>202</v>
      </c>
      <c r="Y77" s="1">
        <v>20.170000000000002</v>
      </c>
      <c r="Z77" s="9">
        <v>7000</v>
      </c>
      <c r="AA77" s="1">
        <v>153</v>
      </c>
      <c r="AB77" s="9">
        <v>2094</v>
      </c>
      <c r="AC77" s="9">
        <v>2094</v>
      </c>
      <c r="AD77" s="9">
        <v>202</v>
      </c>
      <c r="AE77" s="9">
        <v>20.170000000000002</v>
      </c>
      <c r="AF77" s="9">
        <v>153</v>
      </c>
      <c r="AG77" s="1"/>
    </row>
    <row r="78" spans="1:33">
      <c r="A78" t="s">
        <v>271</v>
      </c>
      <c r="B78" t="s">
        <v>34</v>
      </c>
      <c r="C78" t="s">
        <v>35</v>
      </c>
      <c r="D78" t="s">
        <v>36</v>
      </c>
      <c r="E78">
        <f>_xlfn.XLOOKUP(Table1[[#This Row],[Currency]],Fx!$H$5:$H$24,Fx!$I$5:$I$24,"NA",0,1)</f>
        <v>1</v>
      </c>
      <c r="F78" s="1">
        <v>15113</v>
      </c>
      <c r="G78" s="1">
        <v>2126</v>
      </c>
      <c r="H78" s="1">
        <v>605</v>
      </c>
      <c r="I78" s="1">
        <v>-2433</v>
      </c>
      <c r="J78" s="1">
        <v>60000</v>
      </c>
      <c r="K78" s="1">
        <v>-1943</v>
      </c>
      <c r="L78" s="1">
        <f>Table1[[#This Row],[Latest Total Sales (local m)]]*Table1[[#This Row],[Fx]]</f>
        <v>15113</v>
      </c>
      <c r="M78" s="15">
        <f>Table1[[#This Row],[Latest Total Sales ($m)]]/Table1[[#This Row],[Previous Total Sales ($m)]]-1</f>
        <v>0.18218085106382986</v>
      </c>
      <c r="N78" s="1">
        <f>IF(Table1[[#This Row],[Latest Pharma Sales (local m)]]*Table1[[#This Row],[Fx]]=0,"",Table1[[#This Row],[Latest Pharma Sales (local m)]]*Table1[[#This Row],[Fx]])</f>
        <v>2126</v>
      </c>
      <c r="O78" s="15">
        <f>Table1[[#This Row],[Latest Pharma Sales ($m)]]/Table1[[#This Row],[Previous Pharma Sales ($m)]]-1</f>
        <v>-7.202095154954169E-2</v>
      </c>
      <c r="P78" s="1">
        <f>Table1[[#This Row],[Latest R&amp;D (local m)]]*Table1[[#This Row],[Fx]]</f>
        <v>605</v>
      </c>
      <c r="Q78" s="15">
        <f>Table1[[#This Row],[Latest R&amp;D ($m)]]/Table1[[#This Row],[Previous R&amp;D ($m)]]-1</f>
        <v>0.13295880149812733</v>
      </c>
      <c r="R78" s="1">
        <f>Table1[[#This Row],[Latest Net Income (local m)]]*Table1[[#This Row],[Fx]]</f>
        <v>-2433</v>
      </c>
      <c r="S78" s="15">
        <f>Table1[[#This Row],[Latest Net Income ($m)]]/Table1[[#This Row],[Previous Net Income ($m)]]-1</f>
        <v>-2.8948598130841123</v>
      </c>
      <c r="T78" s="1">
        <f>Table1[[#This Row],[Latest Number Employed]]</f>
        <v>60000</v>
      </c>
      <c r="U78" s="1">
        <f>Table1[[#This Row],[Latest Operating Profit (local m)]]*Table1[[#This Row],[Fx]]</f>
        <v>-1943</v>
      </c>
      <c r="V78" s="1">
        <v>12784</v>
      </c>
      <c r="W78" s="1">
        <v>2291</v>
      </c>
      <c r="X78" s="1">
        <v>534</v>
      </c>
      <c r="Y78" s="1">
        <v>1284</v>
      </c>
      <c r="Z78" s="1">
        <v>60000</v>
      </c>
      <c r="AA78" s="1">
        <v>1710</v>
      </c>
      <c r="AB78" s="1">
        <v>12784</v>
      </c>
      <c r="AC78" s="1">
        <v>2291</v>
      </c>
      <c r="AD78" s="1">
        <v>534</v>
      </c>
      <c r="AE78" s="1">
        <v>1284</v>
      </c>
      <c r="AF78" s="1">
        <v>1710</v>
      </c>
      <c r="AG78" s="1"/>
    </row>
    <row r="79" spans="1:33">
      <c r="A79" t="s">
        <v>270</v>
      </c>
      <c r="B79" t="s">
        <v>94</v>
      </c>
      <c r="C79" t="s">
        <v>77</v>
      </c>
      <c r="D79" t="s">
        <v>78</v>
      </c>
      <c r="E79">
        <f>_xlfn.XLOOKUP(Table1[[#This Row],[Currency]],Fx!$H$5:$H$24,Fx!$I$5:$I$24,"NA",0,1)</f>
        <v>7.6579064999999997E-3</v>
      </c>
      <c r="F79" s="1">
        <v>279037</v>
      </c>
      <c r="G79" s="1">
        <v>270863</v>
      </c>
      <c r="H79" s="1">
        <v>28297</v>
      </c>
      <c r="I79" s="1">
        <v>-14983</v>
      </c>
      <c r="J79" s="1">
        <v>4144</v>
      </c>
      <c r="K79" s="1">
        <v>-3090</v>
      </c>
      <c r="L79" s="1">
        <f>Table1[[#This Row],[Latest Total Sales (local m)]]*Table1[[#This Row],[Fx]]</f>
        <v>2136.8392560405</v>
      </c>
      <c r="M79" s="15">
        <f>Table1[[#This Row],[Latest Total Sales ($m)]]/Table1[[#This Row],[Previous Total Sales ($m)]]-1</f>
        <v>-0.11906375062149965</v>
      </c>
      <c r="N79" s="1">
        <f>IF(Table1[[#This Row],[Latest Pharma Sales (local m)]]*Table1[[#This Row],[Fx]]=0,"",Table1[[#This Row],[Latest Pharma Sales (local m)]]*Table1[[#This Row],[Fx]])</f>
        <v>2074.2435283095001</v>
      </c>
      <c r="O79" s="15">
        <f>Table1[[#This Row],[Latest Pharma Sales ($m)]]/Table1[[#This Row],[Previous Pharma Sales ($m)]]-1</f>
        <v>-8.772585767547092E-2</v>
      </c>
      <c r="P79" s="1">
        <f>Table1[[#This Row],[Latest R&amp;D (local m)]]*Table1[[#This Row],[Fx]]</f>
        <v>216.69578023049999</v>
      </c>
      <c r="Q79" s="15">
        <f>Table1[[#This Row],[Latest R&amp;D ($m)]]/Table1[[#This Row],[Previous R&amp;D ($m)]]-1</f>
        <v>-9.8223908591029363E-2</v>
      </c>
      <c r="R79" s="1">
        <f>Table1[[#This Row],[Latest Net Income (local m)]]*Table1[[#This Row],[Fx]]</f>
        <v>-114.7384130895</v>
      </c>
      <c r="S79" s="15">
        <f>Table1[[#This Row],[Latest Net Income ($m)]]/Table1[[#This Row],[Previous Net Income ($m)]]-1</f>
        <v>-1.4632732116687073</v>
      </c>
      <c r="T79" s="1">
        <f>Table1[[#This Row],[Latest Number Employed]]</f>
        <v>4144</v>
      </c>
      <c r="U79" s="1">
        <f>Table1[[#This Row],[Latest Operating Profit (local m)]]*Table1[[#This Row],[Fx]]</f>
        <v>-23.662931085</v>
      </c>
      <c r="V79" s="1">
        <v>2425.645734919</v>
      </c>
      <c r="W79" s="1">
        <v>2273.7063696929999</v>
      </c>
      <c r="X79" s="1">
        <v>240.29887495900002</v>
      </c>
      <c r="Y79" s="1">
        <v>247.66900006200001</v>
      </c>
      <c r="Z79" s="1">
        <v>4315</v>
      </c>
      <c r="AA79" s="1">
        <v>326.92745296200002</v>
      </c>
      <c r="AB79" s="1">
        <v>266257</v>
      </c>
      <c r="AC79" s="1">
        <v>249579</v>
      </c>
      <c r="AD79" s="1">
        <v>26377</v>
      </c>
      <c r="AE79" s="1">
        <v>27186</v>
      </c>
      <c r="AF79" s="1">
        <v>35886</v>
      </c>
      <c r="AG79" s="1"/>
    </row>
    <row r="80" spans="1:33">
      <c r="A80" t="s">
        <v>269</v>
      </c>
      <c r="B80" t="s">
        <v>94</v>
      </c>
      <c r="C80" t="s">
        <v>50</v>
      </c>
      <c r="D80" t="s">
        <v>51</v>
      </c>
      <c r="E80">
        <f>_xlfn.XLOOKUP(Table1[[#This Row],[Currency]],Fx!$H$5:$H$24,Fx!$I$5:$I$24,"NA",0,1)</f>
        <v>1.2735148999999999E-2</v>
      </c>
      <c r="F80" s="1">
        <v>162699.79999999999</v>
      </c>
      <c r="G80" s="1">
        <v>162699.79999999999</v>
      </c>
      <c r="H80" s="1">
        <v>12800</v>
      </c>
      <c r="I80" s="1">
        <v>4476.8999999999996</v>
      </c>
      <c r="J80" s="1">
        <v>18731</v>
      </c>
      <c r="K80" s="1">
        <v>18714.8</v>
      </c>
      <c r="L80" s="1">
        <f>Table1[[#This Row],[Latest Total Sales (local m)]]*Table1[[#This Row],[Fx]]</f>
        <v>2072.0061952701999</v>
      </c>
      <c r="M80" s="15">
        <f>Table1[[#This Row],[Latest Total Sales ($m)]]/Table1[[#This Row],[Previous Total Sales ($m)]]-1</f>
        <v>-5.4156178979249847E-2</v>
      </c>
      <c r="N80" s="1">
        <f>IF(Table1[[#This Row],[Latest Pharma Sales (local m)]]*Table1[[#This Row],[Fx]]=0,"",Table1[[#This Row],[Latest Pharma Sales (local m)]]*Table1[[#This Row],[Fx]])</f>
        <v>2072.0061952701999</v>
      </c>
      <c r="O80" s="15">
        <f>Table1[[#This Row],[Latest Pharma Sales ($m)]]/Table1[[#This Row],[Previous Pharma Sales ($m)]]-1</f>
        <v>-5.4156178979249847E-2</v>
      </c>
      <c r="P80" s="1">
        <f>Table1[[#This Row],[Latest R&amp;D (local m)]]*Table1[[#This Row],[Fx]]</f>
        <v>163.00990719999999</v>
      </c>
      <c r="Q80" s="15">
        <f>Table1[[#This Row],[Latest R&amp;D ($m)]]/Table1[[#This Row],[Previous R&amp;D ($m)]]-1</f>
        <v>-0.14080416678110308</v>
      </c>
      <c r="R80" s="1">
        <f>Table1[[#This Row],[Latest Net Income (local m)]]*Table1[[#This Row],[Fx]]</f>
        <v>57.013988558099996</v>
      </c>
      <c r="S80" s="15">
        <f>Table1[[#This Row],[Latest Net Income ($m)]]/Table1[[#This Row],[Previous Net Income ($m)]]-1</f>
        <v>-1.2791483601478317</v>
      </c>
      <c r="T80" s="1">
        <f>Table1[[#This Row],[Latest Number Employed]]</f>
        <v>18731</v>
      </c>
      <c r="U80" s="1">
        <f>Table1[[#This Row],[Latest Operating Profit (local m)]]*Table1[[#This Row],[Fx]]</f>
        <v>238.33576650519998</v>
      </c>
      <c r="V80" s="1">
        <v>2190.6430525010996</v>
      </c>
      <c r="W80" s="1">
        <v>2190.6430525010996</v>
      </c>
      <c r="X80" s="1">
        <v>189.723810216</v>
      </c>
      <c r="Y80" s="1">
        <v>-204.24260607479999</v>
      </c>
      <c r="Z80" s="1">
        <v>19789</v>
      </c>
      <c r="AA80" s="1">
        <v>50.055483299999999</v>
      </c>
      <c r="AB80" s="1">
        <v>161927.9</v>
      </c>
      <c r="AC80" s="1">
        <v>161927.9</v>
      </c>
      <c r="AD80" s="1">
        <v>14024</v>
      </c>
      <c r="AE80" s="1">
        <v>-15097.2</v>
      </c>
      <c r="AF80" s="1">
        <v>3700</v>
      </c>
      <c r="AG80" s="1"/>
    </row>
    <row r="81" spans="1:33">
      <c r="A81" t="s">
        <v>268</v>
      </c>
      <c r="B81" t="s">
        <v>88</v>
      </c>
      <c r="C81" t="s">
        <v>243</v>
      </c>
      <c r="D81" t="s">
        <v>244</v>
      </c>
      <c r="E81">
        <f>_xlfn.XLOOKUP(Table1[[#This Row],[Currency]],Fx!$H$5:$H$24,Fx!$I$5:$I$24,"NA",0,1)</f>
        <v>0.1416462</v>
      </c>
      <c r="F81" s="40">
        <v>14595</v>
      </c>
      <c r="G81" s="40">
        <v>14595</v>
      </c>
      <c r="H81" s="40">
        <v>5346</v>
      </c>
      <c r="I81" s="40">
        <v>5522</v>
      </c>
      <c r="J81" s="40">
        <v>2587</v>
      </c>
      <c r="K81" s="40">
        <v>6357</v>
      </c>
      <c r="L81" s="40">
        <f>Table1[[#This Row],[Latest Total Sales (local m)]]*Table1[[#This Row],[Fx]]</f>
        <v>2067.3262890000001</v>
      </c>
      <c r="M81" s="15">
        <f>Table1[[#This Row],[Latest Total Sales ($m)]]/Table1[[#This Row],[Previous Total Sales ($m)]]-1</f>
        <v>0.53249047487754342</v>
      </c>
      <c r="N81" s="1">
        <f>IF(Table1[[#This Row],[Latest Pharma Sales (local m)]]*Table1[[#This Row],[Fx]]=0,"",Table1[[#This Row],[Latest Pharma Sales (local m)]]*Table1[[#This Row],[Fx]])</f>
        <v>2067.3262890000001</v>
      </c>
      <c r="O81" s="15">
        <f>Table1[[#This Row],[Latest Pharma Sales ($m)]]/Table1[[#This Row],[Previous Pharma Sales ($m)]]-1</f>
        <v>0.53249047487754342</v>
      </c>
      <c r="P81" s="1">
        <f>Table1[[#This Row],[Latest R&amp;D (local m)]]*Table1[[#This Row],[Fx]]</f>
        <v>757.24058520000006</v>
      </c>
      <c r="Q81" s="15">
        <f>Table1[[#This Row],[Latest R&amp;D ($m)]]/Table1[[#This Row],[Previous R&amp;D ($m)]]-1</f>
        <v>0.13878238183147729</v>
      </c>
      <c r="R81" s="1">
        <f>Table1[[#This Row],[Latest Net Income (local m)]]*Table1[[#This Row],[Fx]]</f>
        <v>782.17031640000005</v>
      </c>
      <c r="S81" s="15">
        <f>Table1[[#This Row],[Latest Net Income ($m)]]/Table1[[#This Row],[Previous Net Income ($m)]]-1</f>
        <v>0.63497276637853095</v>
      </c>
      <c r="T81" s="1">
        <f>Table1[[#This Row],[Latest Number Employed]]</f>
        <v>2587</v>
      </c>
      <c r="U81" s="1">
        <f>Table1[[#This Row],[Latest Operating Profit (local m)]]*Table1[[#This Row],[Fx]]</f>
        <v>900.44489339999996</v>
      </c>
      <c r="V81" s="1">
        <v>1348.99780644</v>
      </c>
      <c r="W81" s="1">
        <v>1348.99780644</v>
      </c>
      <c r="X81" s="1">
        <v>664.95635801999993</v>
      </c>
      <c r="Y81" s="1">
        <v>478.39959935999997</v>
      </c>
      <c r="Z81" s="1">
        <v>1022</v>
      </c>
      <c r="AA81" s="1">
        <v>479.99002356</v>
      </c>
      <c r="AB81" s="1">
        <v>8482</v>
      </c>
      <c r="AC81" s="1">
        <v>8482</v>
      </c>
      <c r="AD81" s="1">
        <v>4181</v>
      </c>
      <c r="AE81" s="1">
        <v>3008</v>
      </c>
      <c r="AF81" s="1">
        <v>3018</v>
      </c>
      <c r="AG81" s="1"/>
    </row>
    <row r="82" spans="1:33">
      <c r="A82" t="s">
        <v>267</v>
      </c>
      <c r="B82" t="s">
        <v>94</v>
      </c>
      <c r="C82" t="s">
        <v>43</v>
      </c>
      <c r="D82" t="s">
        <v>44</v>
      </c>
      <c r="E82">
        <f>_xlfn.XLOOKUP(Table1[[#This Row],[Currency]],Fx!$H$5:$H$24,Fx!$I$5:$I$24,"NA",0,1)</f>
        <v>0.14885238000000001</v>
      </c>
      <c r="F82" s="1">
        <v>13808.76132775</v>
      </c>
      <c r="G82" s="1">
        <v>13808.76132775</v>
      </c>
      <c r="H82" s="1">
        <v>163.36537236000001</v>
      </c>
      <c r="I82" s="1">
        <v>464.35971895</v>
      </c>
      <c r="J82" s="1">
        <v>10064</v>
      </c>
      <c r="K82" s="1">
        <v>695.80324437000002</v>
      </c>
      <c r="L82" s="1">
        <f>Table1[[#This Row],[Latest Total Sales (local m)]]*Table1[[#This Row],[Fx]]</f>
        <v>2055.4669884875475</v>
      </c>
      <c r="M82" s="15">
        <f>Table1[[#This Row],[Latest Total Sales ($m)]]/Table1[[#This Row],[Previous Total Sales ($m)]]-1</f>
        <v>3.5566927006969173E-2</v>
      </c>
      <c r="N82" s="1">
        <f>IF(Table1[[#This Row],[Latest Pharma Sales (local m)]]*Table1[[#This Row],[Fx]]=0,"",Table1[[#This Row],[Latest Pharma Sales (local m)]]*Table1[[#This Row],[Fx]])</f>
        <v>2055.4669884875475</v>
      </c>
      <c r="O82" s="15">
        <f>Table1[[#This Row],[Latest Pharma Sales ($m)]]/Table1[[#This Row],[Previous Pharma Sales ($m)]]-1</f>
        <v>3.5566927006969173E-2</v>
      </c>
      <c r="P82" s="1">
        <f>Table1[[#This Row],[Latest R&amp;D (local m)]]*Table1[[#This Row],[Fx]]</f>
        <v>24.317324485372218</v>
      </c>
      <c r="Q82" s="15">
        <f>Table1[[#This Row],[Latest R&amp;D ($m)]]/Table1[[#This Row],[Previous R&amp;D ($m)]]-1</f>
        <v>0.60479639218107883</v>
      </c>
      <c r="R82" s="1">
        <f>Table1[[#This Row],[Latest Net Income (local m)]]*Table1[[#This Row],[Fx]]</f>
        <v>69.121049341838599</v>
      </c>
      <c r="S82" s="15">
        <f>Table1[[#This Row],[Latest Net Income ($m)]]/Table1[[#This Row],[Previous Net Income ($m)]]-1</f>
        <v>0.20139108901037694</v>
      </c>
      <c r="T82" s="1">
        <f>Table1[[#This Row],[Latest Number Employed]]</f>
        <v>10064</v>
      </c>
      <c r="U82" s="1">
        <f>Table1[[#This Row],[Latest Operating Profit (local m)]]*Table1[[#This Row],[Fx]]</f>
        <v>103.57196893619611</v>
      </c>
      <c r="V82" s="1">
        <v>1984.8712187326494</v>
      </c>
      <c r="W82" s="1">
        <v>1984.8712187326494</v>
      </c>
      <c r="X82" s="1">
        <v>15.152903261654609</v>
      </c>
      <c r="Y82" s="1">
        <v>57.534178482025993</v>
      </c>
      <c r="Z82" s="1">
        <v>10206</v>
      </c>
      <c r="AA82" s="1">
        <v>99.602058428291457</v>
      </c>
      <c r="AB82" s="1">
        <v>12802.015553249999</v>
      </c>
      <c r="AC82" s="1">
        <v>12802.015553249999</v>
      </c>
      <c r="AD82" s="1">
        <v>97.733143290000001</v>
      </c>
      <c r="AE82" s="1">
        <v>371.08374629999997</v>
      </c>
      <c r="AF82" s="1">
        <v>642.41301354999996</v>
      </c>
      <c r="AG82" s="1"/>
    </row>
    <row r="83" spans="1:33">
      <c r="A83" t="s">
        <v>266</v>
      </c>
      <c r="B83" t="s">
        <v>88</v>
      </c>
      <c r="C83" t="s">
        <v>35</v>
      </c>
      <c r="D83" t="s">
        <v>36</v>
      </c>
      <c r="E83">
        <f>_xlfn.XLOOKUP(Table1[[#This Row],[Currency]],Fx!$H$5:$H$24,Fx!$I$5:$I$24,"NA",0,1)</f>
        <v>1</v>
      </c>
      <c r="F83" s="1">
        <v>2047</v>
      </c>
      <c r="G83" s="1">
        <v>2047</v>
      </c>
      <c r="H83" s="1">
        <v>650</v>
      </c>
      <c r="I83" s="1">
        <v>142</v>
      </c>
      <c r="J83" s="1">
        <v>3082</v>
      </c>
      <c r="K83" s="1">
        <v>10</v>
      </c>
      <c r="L83" s="1">
        <f>Table1[[#This Row],[Latest Total Sales (local m)]]*Table1[[#This Row],[Fx]]</f>
        <v>2047</v>
      </c>
      <c r="M83" s="15">
        <f>Table1[[#This Row],[Latest Total Sales ($m)]]/Table1[[#This Row],[Previous Total Sales ($m)]]-1</f>
        <v>0.10888407367280606</v>
      </c>
      <c r="N83" s="1">
        <f>IF(Table1[[#This Row],[Latest Pharma Sales (local m)]]*Table1[[#This Row],[Fx]]=0,"",Table1[[#This Row],[Latest Pharma Sales (local m)]]*Table1[[#This Row],[Fx]])</f>
        <v>2047</v>
      </c>
      <c r="O83" s="15">
        <f>Table1[[#This Row],[Latest Pharma Sales ($m)]]/Table1[[#This Row],[Previous Pharma Sales ($m)]]-1</f>
        <v>0.10888407367280606</v>
      </c>
      <c r="P83" s="1">
        <f>Table1[[#This Row],[Latest R&amp;D (local m)]]*Table1[[#This Row],[Fx]]</f>
        <v>650</v>
      </c>
      <c r="Q83" s="15">
        <f>Table1[[#This Row],[Latest R&amp;D ($m)]]/Table1[[#This Row],[Previous R&amp;D ($m)]]-1</f>
        <v>3.3386327503974522E-2</v>
      </c>
      <c r="R83" s="1">
        <f>Table1[[#This Row],[Latest Net Income (local m)]]*Table1[[#This Row],[Fx]]</f>
        <v>142</v>
      </c>
      <c r="S83" s="15">
        <f>Table1[[#This Row],[Latest Net Income ($m)]]/Table1[[#This Row],[Previous Net Income ($m)]]-1</f>
        <v>-3.21875</v>
      </c>
      <c r="T83" s="1">
        <f>Table1[[#This Row],[Latest Number Employed]]</f>
        <v>3082</v>
      </c>
      <c r="U83" s="1">
        <f>Table1[[#This Row],[Latest Operating Profit (local m)]]*Table1[[#This Row],[Fx]]</f>
        <v>10</v>
      </c>
      <c r="V83" s="1">
        <v>1846</v>
      </c>
      <c r="W83" s="1">
        <v>1846</v>
      </c>
      <c r="X83" s="1">
        <v>629</v>
      </c>
      <c r="Y83" s="1">
        <v>-64</v>
      </c>
      <c r="Z83" s="1">
        <v>3045</v>
      </c>
      <c r="AA83" s="1">
        <v>-71</v>
      </c>
      <c r="AB83" s="1">
        <v>1846</v>
      </c>
      <c r="AC83" s="1">
        <v>1846</v>
      </c>
      <c r="AD83" s="1">
        <v>629</v>
      </c>
      <c r="AE83" s="1">
        <v>-64</v>
      </c>
      <c r="AF83" s="1">
        <v>-71</v>
      </c>
      <c r="AG83" s="1"/>
    </row>
    <row r="84" spans="1:33">
      <c r="A84" t="s">
        <v>265</v>
      </c>
      <c r="B84" t="s">
        <v>88</v>
      </c>
      <c r="C84" t="s">
        <v>164</v>
      </c>
      <c r="D84" t="s">
        <v>36</v>
      </c>
      <c r="E84">
        <f>_xlfn.XLOOKUP(Table1[[#This Row],[Currency]],Fx!$H$5:$H$24,Fx!$I$5:$I$24,"NA",0,1)</f>
        <v>1</v>
      </c>
      <c r="F84" s="1">
        <v>2043</v>
      </c>
      <c r="G84" s="1">
        <v>2043</v>
      </c>
      <c r="H84" s="1">
        <v>117</v>
      </c>
      <c r="I84" s="1">
        <v>153</v>
      </c>
      <c r="J84" s="1">
        <v>8700</v>
      </c>
      <c r="K84" s="1">
        <v>411</v>
      </c>
      <c r="L84" s="1">
        <f>Table1[[#This Row],[Latest Total Sales (local m)]]*Table1[[#This Row],[Fx]]</f>
        <v>2043</v>
      </c>
      <c r="M84" s="15">
        <f>Table1[[#This Row],[Latest Total Sales ($m)]]/Table1[[#This Row],[Previous Total Sales ($m)]]-1</f>
        <v>0.10075431034482762</v>
      </c>
      <c r="N84" s="1">
        <f>IF(Table1[[#This Row],[Latest Pharma Sales (local m)]]*Table1[[#This Row],[Fx]]=0,"",Table1[[#This Row],[Latest Pharma Sales (local m)]]*Table1[[#This Row],[Fx]])</f>
        <v>2043</v>
      </c>
      <c r="O84" s="15">
        <f>Table1[[#This Row],[Latest Pharma Sales ($m)]]/Table1[[#This Row],[Previous Pharma Sales ($m)]]-1</f>
        <v>0.10075431034482762</v>
      </c>
      <c r="P84" s="1">
        <f>Table1[[#This Row],[Latest R&amp;D (local m)]]*Table1[[#This Row],[Fx]]</f>
        <v>117</v>
      </c>
      <c r="Q84" s="15">
        <f>Table1[[#This Row],[Latest R&amp;D ($m)]]/Table1[[#This Row],[Previous R&amp;D ($m)]]-1</f>
        <v>0.16999999999999993</v>
      </c>
      <c r="R84" s="1">
        <f>Table1[[#This Row],[Latest Net Income (local m)]]*Table1[[#This Row],[Fx]]</f>
        <v>153</v>
      </c>
      <c r="S84" s="15">
        <f>Table1[[#This Row],[Latest Net Income ($m)]]/Table1[[#This Row],[Previous Net Income ($m)]]-1</f>
        <v>-0.5</v>
      </c>
      <c r="T84" s="1">
        <f>Table1[[#This Row],[Latest Number Employed]]</f>
        <v>8700</v>
      </c>
      <c r="U84" s="1">
        <f>Table1[[#This Row],[Latest Operating Profit (local m)]]*Table1[[#This Row],[Fx]]</f>
        <v>411</v>
      </c>
      <c r="V84" s="1">
        <v>1856</v>
      </c>
      <c r="W84" s="1">
        <v>1856</v>
      </c>
      <c r="X84" s="1">
        <v>100</v>
      </c>
      <c r="Y84" s="1">
        <v>306</v>
      </c>
      <c r="Z84" s="1">
        <v>8700</v>
      </c>
      <c r="AA84" s="1">
        <v>434</v>
      </c>
      <c r="AB84" s="1">
        <v>1856</v>
      </c>
      <c r="AC84" s="1">
        <v>1856</v>
      </c>
      <c r="AD84" s="1">
        <v>100</v>
      </c>
      <c r="AE84" s="1">
        <v>306</v>
      </c>
      <c r="AF84" s="1">
        <v>434</v>
      </c>
      <c r="AG84" s="1"/>
    </row>
    <row r="85" spans="1:33">
      <c r="A85" t="s">
        <v>264</v>
      </c>
      <c r="B85" t="s">
        <v>88</v>
      </c>
      <c r="C85" t="s">
        <v>35</v>
      </c>
      <c r="D85" t="s">
        <v>36</v>
      </c>
      <c r="E85">
        <f>_xlfn.XLOOKUP(Table1[[#This Row],[Currency]],Fx!$H$5:$H$24,Fx!$I$5:$I$24,"NA",0,1)</f>
        <v>1</v>
      </c>
      <c r="F85" s="40">
        <v>1962</v>
      </c>
      <c r="G85" s="40">
        <v>1962</v>
      </c>
      <c r="H85" s="40">
        <v>1344</v>
      </c>
      <c r="I85" s="40">
        <v>-610</v>
      </c>
      <c r="J85" s="40">
        <v>3260</v>
      </c>
      <c r="K85" s="40">
        <v>-613</v>
      </c>
      <c r="L85" s="40">
        <f>Table1[[#This Row],[Latest Total Sales (local m)]]*Table1[[#This Row],[Fx]]</f>
        <v>1962</v>
      </c>
      <c r="M85" s="15">
        <f>Table1[[#This Row],[Latest Total Sales ($m)]]/Table1[[#This Row],[Previous Total Sales ($m)]]-1</f>
        <v>0.24650571791613718</v>
      </c>
      <c r="N85" s="1">
        <f>IF(Table1[[#This Row],[Latest Pharma Sales (local m)]]*Table1[[#This Row],[Fx]]=0,"",Table1[[#This Row],[Latest Pharma Sales (local m)]]*Table1[[#This Row],[Fx]])</f>
        <v>1962</v>
      </c>
      <c r="O85" s="15">
        <f>Table1[[#This Row],[Latest Pharma Sales ($m)]]/Table1[[#This Row],[Previous Pharma Sales ($m)]]-1</f>
        <v>0.24650571791613718</v>
      </c>
      <c r="P85" s="1">
        <f>Table1[[#This Row],[Latest R&amp;D (local m)]]*Table1[[#This Row],[Fx]]</f>
        <v>1344</v>
      </c>
      <c r="Q85" s="15">
        <f>Table1[[#This Row],[Latest R&amp;D ($m)]]/Table1[[#This Row],[Previous R&amp;D ($m)]]-1</f>
        <v>9.3572009764035791E-2</v>
      </c>
      <c r="R85" s="1">
        <f>Table1[[#This Row],[Latest Net Income (local m)]]*Table1[[#This Row],[Fx]]</f>
        <v>-610</v>
      </c>
      <c r="S85" s="15">
        <f>Table1[[#This Row],[Latest Net Income ($m)]]/Table1[[#This Row],[Previous Net Income ($m)]]-1</f>
        <v>-9.4955489614243271E-2</v>
      </c>
      <c r="T85" s="1">
        <f>Table1[[#This Row],[Latest Number Employed]]</f>
        <v>3260</v>
      </c>
      <c r="U85" s="1">
        <f>Table1[[#This Row],[Latest Operating Profit (local m)]]*Table1[[#This Row],[Fx]]</f>
        <v>-613</v>
      </c>
      <c r="V85" s="1">
        <v>1574</v>
      </c>
      <c r="W85" s="1">
        <v>1574</v>
      </c>
      <c r="X85" s="1">
        <v>1229</v>
      </c>
      <c r="Y85" s="1">
        <v>-674</v>
      </c>
      <c r="Z85" s="1">
        <v>2675</v>
      </c>
      <c r="AA85" s="1">
        <v>-628</v>
      </c>
      <c r="AB85" s="1">
        <v>1574</v>
      </c>
      <c r="AC85" s="1">
        <v>1574</v>
      </c>
      <c r="AD85" s="1">
        <v>1229</v>
      </c>
      <c r="AE85" s="1">
        <v>-674</v>
      </c>
      <c r="AF85" s="1">
        <v>-628</v>
      </c>
      <c r="AG85" s="1"/>
    </row>
    <row r="86" spans="1:33">
      <c r="A86" t="s">
        <v>263</v>
      </c>
      <c r="B86" t="s">
        <v>88</v>
      </c>
      <c r="C86" t="s">
        <v>203</v>
      </c>
      <c r="D86" t="s">
        <v>74</v>
      </c>
      <c r="E86">
        <f>_xlfn.XLOOKUP(Table1[[#This Row],[Currency]],Fx!$H$5:$H$24,Fx!$I$5:$I$24,"NA",0,1)</f>
        <v>1.0537698</v>
      </c>
      <c r="F86" s="1">
        <v>1853.3</v>
      </c>
      <c r="G86" s="1">
        <v>1853.3</v>
      </c>
      <c r="H86" s="1">
        <v>220.102</v>
      </c>
      <c r="I86" s="1">
        <v>312.3</v>
      </c>
      <c r="J86" s="1">
        <v>4300</v>
      </c>
      <c r="K86" s="1">
        <v>672</v>
      </c>
      <c r="L86" s="1">
        <f>Table1[[#This Row],[Latest Total Sales (local m)]]*Table1[[#This Row],[Fx]]</f>
        <v>1952.95157034</v>
      </c>
      <c r="M86" s="15">
        <f>Table1[[#This Row],[Latest Total Sales ($m)]]/Table1[[#This Row],[Previous Total Sales ($m)]]-1</f>
        <v>4.4967373745031347E-2</v>
      </c>
      <c r="N86" s="1">
        <f>IF(Table1[[#This Row],[Latest Pharma Sales (local m)]]*Table1[[#This Row],[Fx]]=0,"",Table1[[#This Row],[Latest Pharma Sales (local m)]]*Table1[[#This Row],[Fx]])</f>
        <v>1952.95157034</v>
      </c>
      <c r="O86" s="15">
        <f>Table1[[#This Row],[Latest Pharma Sales ($m)]]/Table1[[#This Row],[Previous Pharma Sales ($m)]]-1</f>
        <v>7.8045444284644105E-2</v>
      </c>
      <c r="P86" s="1">
        <f>Table1[[#This Row],[Latest R&amp;D (local m)]]*Table1[[#This Row],[Fx]]</f>
        <v>231.9368405196</v>
      </c>
      <c r="Q86" s="15">
        <f>Table1[[#This Row],[Latest R&amp;D ($m)]]/Table1[[#This Row],[Previous R&amp;D ($m)]]-1</f>
        <v>0.18029194414422145</v>
      </c>
      <c r="R86" s="1">
        <f>Table1[[#This Row],[Latest Net Income (local m)]]*Table1[[#This Row],[Fx]]</f>
        <v>329.09230854000003</v>
      </c>
      <c r="S86" s="15">
        <f>Table1[[#This Row],[Latest Net Income ($m)]]/Table1[[#This Row],[Previous Net Income ($m)]]-1</f>
        <v>-0.2791293109287194</v>
      </c>
      <c r="T86" s="1">
        <f>Table1[[#This Row],[Latest Number Employed]]</f>
        <v>4300</v>
      </c>
      <c r="U86" s="1">
        <f>Table1[[#This Row],[Latest Operating Profit (local m)]]*Table1[[#This Row],[Fx]]</f>
        <v>708.13330559999997</v>
      </c>
      <c r="V86" s="1">
        <v>1868.9115272000001</v>
      </c>
      <c r="W86" s="1">
        <v>1811.5670176000003</v>
      </c>
      <c r="X86" s="1">
        <v>196.50802640000001</v>
      </c>
      <c r="Y86" s="1">
        <v>456.52058480000005</v>
      </c>
      <c r="Z86" s="1">
        <v>4303</v>
      </c>
      <c r="AA86" s="1">
        <v>579.79673200000002</v>
      </c>
      <c r="AB86" s="1">
        <v>1580.0740000000001</v>
      </c>
      <c r="AC86" s="1">
        <v>1531.5920000000001</v>
      </c>
      <c r="AD86" s="1">
        <v>166.13800000000001</v>
      </c>
      <c r="AE86" s="1">
        <v>385.96600000000001</v>
      </c>
      <c r="AF86" s="1">
        <v>490.19</v>
      </c>
      <c r="AG86" s="1"/>
    </row>
    <row r="87" spans="1:33">
      <c r="A87" t="s">
        <v>262</v>
      </c>
      <c r="B87" t="s">
        <v>94</v>
      </c>
      <c r="C87" t="s">
        <v>77</v>
      </c>
      <c r="D87" t="s">
        <v>78</v>
      </c>
      <c r="E87">
        <f>_xlfn.XLOOKUP(Table1[[#This Row],[Currency]],Fx!$H$5:$H$24,Fx!$I$5:$I$24,"NA",0,1)</f>
        <v>7.6579064999999997E-3</v>
      </c>
      <c r="F87" s="1">
        <v>398371</v>
      </c>
      <c r="G87" s="1">
        <v>253790</v>
      </c>
      <c r="H87" s="1">
        <v>62896</v>
      </c>
      <c r="I87" s="1">
        <v>67572</v>
      </c>
      <c r="J87" s="1">
        <v>5982</v>
      </c>
      <c r="K87" s="1">
        <v>40634</v>
      </c>
      <c r="L87" s="1">
        <f>Table1[[#This Row],[Latest Total Sales (local m)]]*Table1[[#This Row],[Fx]]</f>
        <v>3050.6878703114999</v>
      </c>
      <c r="M87" s="15">
        <f>Table1[[#This Row],[Latest Total Sales ($m)]]/Table1[[#This Row],[Previous Total Sales ($m)]]-1</f>
        <v>-4.9339680164198985E-2</v>
      </c>
      <c r="N87" s="1">
        <f>IF(Table1[[#This Row],[Latest Pharma Sales (local m)]]*Table1[[#This Row],[Fx]]=0,"",Table1[[#This Row],[Latest Pharma Sales (local m)]]*Table1[[#This Row],[Fx]])</f>
        <v>1943.5000906349999</v>
      </c>
      <c r="O87" s="15">
        <f>Table1[[#This Row],[Latest Pharma Sales ($m)]]/Table1[[#This Row],[Previous Pharma Sales ($m)]]-1</f>
        <v>-0.39436333826727366</v>
      </c>
      <c r="P87" s="1">
        <f>Table1[[#This Row],[Latest R&amp;D (local m)]]*Table1[[#This Row],[Fx]]</f>
        <v>481.651687224</v>
      </c>
      <c r="Q87" s="15">
        <f>Table1[[#This Row],[Latest R&amp;D ($m)]]/Table1[[#This Row],[Previous R&amp;D ($m)]]-1</f>
        <v>-8.3380640552016216E-2</v>
      </c>
      <c r="R87" s="1">
        <f>Table1[[#This Row],[Latest Net Income (local m)]]*Table1[[#This Row],[Fx]]</f>
        <v>517.46005801799993</v>
      </c>
      <c r="S87" s="15">
        <f>Table1[[#This Row],[Latest Net Income ($m)]]/Table1[[#This Row],[Previous Net Income ($m)]]-1</f>
        <v>8.6047464011863584E-2</v>
      </c>
      <c r="T87" s="1">
        <f>Table1[[#This Row],[Latest Number Employed]]</f>
        <v>5982</v>
      </c>
      <c r="U87" s="1">
        <f>Table1[[#This Row],[Latest Operating Profit (local m)]]*Table1[[#This Row],[Fx]]</f>
        <v>311.17137272100001</v>
      </c>
      <c r="V87" s="1">
        <v>3209.0198850820002</v>
      </c>
      <c r="W87" s="1">
        <v>3209.0198850820002</v>
      </c>
      <c r="X87" s="1">
        <v>525.46532239300006</v>
      </c>
      <c r="Y87" s="1">
        <v>476.46173410000006</v>
      </c>
      <c r="Z87" s="1">
        <v>5752</v>
      </c>
      <c r="AA87" s="1">
        <v>598.5379719</v>
      </c>
      <c r="AB87" s="1">
        <v>352246</v>
      </c>
      <c r="AC87" s="1">
        <v>352246</v>
      </c>
      <c r="AD87" s="1">
        <v>57679</v>
      </c>
      <c r="AE87" s="1">
        <v>52300</v>
      </c>
      <c r="AF87" s="1">
        <v>65700</v>
      </c>
      <c r="AG87" s="1"/>
    </row>
    <row r="88" spans="1:33">
      <c r="A88" t="s">
        <v>261</v>
      </c>
      <c r="B88" t="s">
        <v>34</v>
      </c>
      <c r="C88" t="s">
        <v>35</v>
      </c>
      <c r="D88" t="s">
        <v>36</v>
      </c>
      <c r="E88">
        <f>_xlfn.XLOOKUP(Table1[[#This Row],[Currency]],Fx!$H$5:$H$24,Fx!$I$5:$I$24,"NA",0,1)</f>
        <v>1</v>
      </c>
      <c r="F88" s="1">
        <v>1936.3</v>
      </c>
      <c r="G88" s="1">
        <v>1936.3</v>
      </c>
      <c r="H88" s="1">
        <v>322.89999999999998</v>
      </c>
      <c r="I88" s="1">
        <v>727.3</v>
      </c>
      <c r="J88" s="1">
        <v>985</v>
      </c>
      <c r="K88" s="1">
        <v>950.6</v>
      </c>
      <c r="L88" s="1">
        <f>Table1[[#This Row],[Latest Total Sales (local m)]]*Table1[[#This Row],[Fx]]</f>
        <v>1936.3</v>
      </c>
      <c r="M88" s="15">
        <f>Table1[[#This Row],[Latest Total Sales ($m)]]/Table1[[#This Row],[Previous Total Sales ($m)]]-1</f>
        <v>0.14879857609018088</v>
      </c>
      <c r="N88" s="1">
        <f>IF(Table1[[#This Row],[Latest Pharma Sales (local m)]]*Table1[[#This Row],[Fx]]=0,"",Table1[[#This Row],[Latest Pharma Sales (local m)]]*Table1[[#This Row],[Fx]])</f>
        <v>1936.3</v>
      </c>
      <c r="O88" s="15">
        <f>Table1[[#This Row],[Latest Pharma Sales ($m)]]/Table1[[#This Row],[Previous Pharma Sales ($m)]]-1</f>
        <v>0.14879857609018088</v>
      </c>
      <c r="P88" s="1">
        <f>Table1[[#This Row],[Latest R&amp;D (local m)]]*Table1[[#This Row],[Fx]]</f>
        <v>322.89999999999998</v>
      </c>
      <c r="Q88" s="15">
        <f>Table1[[#This Row],[Latest R&amp;D ($m)]]/Table1[[#This Row],[Previous R&amp;D ($m)]]-1</f>
        <v>-0.40214775041658957</v>
      </c>
      <c r="R88" s="1">
        <f>Table1[[#This Row],[Latest Net Income (local m)]]*Table1[[#This Row],[Fx]]</f>
        <v>727.3</v>
      </c>
      <c r="S88" s="15">
        <f>Table1[[#This Row],[Latest Net Income ($m)]]/Table1[[#This Row],[Previous Net Income ($m)]]-1</f>
        <v>0.52858343841950384</v>
      </c>
      <c r="T88" s="1">
        <f>Table1[[#This Row],[Latest Number Employed]]</f>
        <v>985</v>
      </c>
      <c r="U88" s="1">
        <f>Table1[[#This Row],[Latest Operating Profit (local m)]]*Table1[[#This Row],[Fx]]</f>
        <v>950.6</v>
      </c>
      <c r="V88" s="1">
        <v>1685.5</v>
      </c>
      <c r="W88" s="1">
        <v>1685.5</v>
      </c>
      <c r="X88" s="1">
        <v>540.1</v>
      </c>
      <c r="Y88" s="1">
        <v>475.8</v>
      </c>
      <c r="Z88" s="1">
        <v>965</v>
      </c>
      <c r="AA88" s="1">
        <v>593.9</v>
      </c>
      <c r="AB88" s="1">
        <v>1685.5</v>
      </c>
      <c r="AC88" s="1">
        <v>1685.5</v>
      </c>
      <c r="AD88" s="1">
        <v>540.1</v>
      </c>
      <c r="AE88" s="1">
        <v>475.8</v>
      </c>
      <c r="AF88" s="1">
        <v>593.9</v>
      </c>
      <c r="AG88" s="1"/>
    </row>
    <row r="89" spans="1:33">
      <c r="A89" t="s">
        <v>260</v>
      </c>
      <c r="B89" t="s">
        <v>88</v>
      </c>
      <c r="C89" t="s">
        <v>89</v>
      </c>
      <c r="D89" t="s">
        <v>36</v>
      </c>
      <c r="E89">
        <f>_xlfn.XLOOKUP(Table1[[#This Row],[Currency]],Fx!$H$5:$H$24,Fx!$I$5:$I$24,"NA",0,1)</f>
        <v>1</v>
      </c>
      <c r="F89" s="1">
        <v>1914.3</v>
      </c>
      <c r="G89" s="1">
        <v>1914.3</v>
      </c>
      <c r="H89" s="1">
        <v>129.69999999999999</v>
      </c>
      <c r="I89" s="1">
        <v>-911.2</v>
      </c>
      <c r="J89" s="1">
        <v>2700</v>
      </c>
      <c r="K89" s="1">
        <v>-912.3</v>
      </c>
      <c r="L89" s="1">
        <f>Table1[[#This Row],[Latest Total Sales (local m)]]*Table1[[#This Row],[Fx]]</f>
        <v>1914.3</v>
      </c>
      <c r="M89" s="15">
        <f>Table1[[#This Row],[Latest Total Sales ($m)]]/Table1[[#This Row],[Previous Total Sales ($m)]]-1</f>
        <v>-0.13333031510322357</v>
      </c>
      <c r="N89" s="1">
        <f>IF(Table1[[#This Row],[Latest Pharma Sales (local m)]]*Table1[[#This Row],[Fx]]=0,"",Table1[[#This Row],[Latest Pharma Sales (local m)]]*Table1[[#This Row],[Fx]])</f>
        <v>1914.3</v>
      </c>
      <c r="O89" s="15">
        <f>Table1[[#This Row],[Latest Pharma Sales ($m)]]/Table1[[#This Row],[Previous Pharma Sales ($m)]]-1</f>
        <v>-0.13333031510322357</v>
      </c>
      <c r="P89" s="1">
        <f>Table1[[#This Row],[Latest R&amp;D (local m)]]*Table1[[#This Row],[Fx]]</f>
        <v>129.69999999999999</v>
      </c>
      <c r="Q89" s="15">
        <f>Table1[[#This Row],[Latest R&amp;D ($m)]]/Table1[[#This Row],[Previous R&amp;D ($m)]]-1</f>
        <v>-0.36793372319688111</v>
      </c>
      <c r="R89" s="1">
        <f>Table1[[#This Row],[Latest Net Income (local m)]]*Table1[[#This Row],[Fx]]</f>
        <v>-911.2</v>
      </c>
      <c r="S89" s="15">
        <f>Table1[[#This Row],[Latest Net Income ($m)]]/Table1[[#This Row],[Previous Net Income ($m)]]-1</f>
        <v>0.27014218009478674</v>
      </c>
      <c r="T89" s="1">
        <f>Table1[[#This Row],[Latest Number Employed]]</f>
        <v>2700</v>
      </c>
      <c r="U89" s="1">
        <f>Table1[[#This Row],[Latest Operating Profit (local m)]]*Table1[[#This Row],[Fx]]</f>
        <v>-912.3</v>
      </c>
      <c r="V89" s="1">
        <v>2208.8000000000002</v>
      </c>
      <c r="W89" s="1">
        <v>2208.8000000000002</v>
      </c>
      <c r="X89" s="1">
        <v>205.2</v>
      </c>
      <c r="Y89" s="1">
        <v>-717.4</v>
      </c>
      <c r="Z89" s="1">
        <v>2800</v>
      </c>
      <c r="AA89" s="1">
        <v>-202.9</v>
      </c>
      <c r="AB89" s="1">
        <v>2208.8000000000002</v>
      </c>
      <c r="AC89" s="1">
        <v>2208.8000000000002</v>
      </c>
      <c r="AD89" s="1">
        <v>205.2</v>
      </c>
      <c r="AE89" s="1">
        <v>-717.4</v>
      </c>
      <c r="AF89" s="1">
        <v>-202.9</v>
      </c>
      <c r="AG89" s="1"/>
    </row>
    <row r="90" spans="1:33">
      <c r="A90" t="s">
        <v>259</v>
      </c>
      <c r="B90" t="s">
        <v>94</v>
      </c>
      <c r="C90" t="s">
        <v>43</v>
      </c>
      <c r="D90" t="s">
        <v>44</v>
      </c>
      <c r="E90">
        <f>_xlfn.XLOOKUP(Table1[[#This Row],[Currency]],Fx!$H$5:$H$24,Fx!$I$5:$I$24,"NA",0,1)</f>
        <v>0.14885238000000001</v>
      </c>
      <c r="F90" s="1">
        <v>12629.57905</v>
      </c>
      <c r="G90" s="29">
        <v>12629.57905</v>
      </c>
      <c r="H90" s="1">
        <v>1426.5226740000001</v>
      </c>
      <c r="I90" s="1">
        <v>1909.39166</v>
      </c>
      <c r="J90" s="1">
        <v>9005</v>
      </c>
      <c r="K90" s="1">
        <v>2350.5556179999999</v>
      </c>
      <c r="L90" s="1">
        <f>Table1[[#This Row],[Latest Total Sales (local m)]]*Table1[[#This Row],[Fx]]</f>
        <v>1879.942899990639</v>
      </c>
      <c r="M90" s="15">
        <f>Table1[[#This Row],[Latest Total Sales ($m)]]/Table1[[#This Row],[Previous Total Sales ($m)]]-1</f>
        <v>5.0884176064882602E-3</v>
      </c>
      <c r="N90" s="1">
        <f>IF(Table1[[#This Row],[Latest Pharma Sales (local m)]]*Table1[[#This Row],[Fx]]=0,"",Table1[[#This Row],[Latest Pharma Sales (local m)]]*Table1[[#This Row],[Fx]])</f>
        <v>1879.942899990639</v>
      </c>
      <c r="O90" s="15">
        <f>Table1[[#This Row],[Latest Pharma Sales ($m)]]/Table1[[#This Row],[Previous Pharma Sales ($m)]]-1</f>
        <v>5.0884176064882602E-3</v>
      </c>
      <c r="P90" s="1">
        <f>Table1[[#This Row],[Latest R&amp;D (local m)]]*Table1[[#This Row],[Fx]]</f>
        <v>212.34129514886413</v>
      </c>
      <c r="Q90" s="15">
        <f>Table1[[#This Row],[Latest R&amp;D ($m)]]/Table1[[#This Row],[Previous R&amp;D ($m)]]-1</f>
        <v>0.19538742200970427</v>
      </c>
      <c r="R90" s="1">
        <f>Table1[[#This Row],[Latest Net Income (local m)]]*Table1[[#This Row],[Fx]]</f>
        <v>284.21749294315083</v>
      </c>
      <c r="S90" s="15">
        <f>Table1[[#This Row],[Latest Net Income ($m)]]/Table1[[#This Row],[Previous Net Income ($m)]]-1</f>
        <v>3.2360364669162367E-2</v>
      </c>
      <c r="T90" s="1">
        <f>Table1[[#This Row],[Latest Number Employed]]</f>
        <v>9005</v>
      </c>
      <c r="U90" s="1">
        <f>Table1[[#This Row],[Latest Operating Profit (local m)]]*Table1[[#This Row],[Fx]]</f>
        <v>349.88579806167081</v>
      </c>
      <c r="V90" s="1">
        <v>1870.4253944817356</v>
      </c>
      <c r="W90" s="1">
        <v>1870.4253944817356</v>
      </c>
      <c r="X90" s="1">
        <v>177.63387102724622</v>
      </c>
      <c r="Y90" s="1">
        <v>275.30841232386251</v>
      </c>
      <c r="Z90" s="1">
        <v>8580</v>
      </c>
      <c r="AA90" s="1">
        <v>351.48240331347472</v>
      </c>
      <c r="AB90" s="1">
        <v>12063.86327</v>
      </c>
      <c r="AC90" s="1">
        <v>12063.86327</v>
      </c>
      <c r="AD90" s="1">
        <v>1145.70232981</v>
      </c>
      <c r="AE90" s="1">
        <v>1775.68325</v>
      </c>
      <c r="AF90" s="1">
        <v>2266.9899948399998</v>
      </c>
      <c r="AG90" s="1"/>
    </row>
    <row r="91" spans="1:33">
      <c r="A91" t="s">
        <v>258</v>
      </c>
      <c r="B91" t="s">
        <v>88</v>
      </c>
      <c r="C91" t="s">
        <v>43</v>
      </c>
      <c r="D91" t="s">
        <v>44</v>
      </c>
      <c r="E91">
        <f>_xlfn.XLOOKUP(Table1[[#This Row],[Currency]],Fx!$H$5:$H$24,Fx!$I$5:$I$24,"NA",0,1)</f>
        <v>0.14885238000000001</v>
      </c>
      <c r="F91" s="40">
        <v>12532</v>
      </c>
      <c r="G91" s="40">
        <v>12532</v>
      </c>
      <c r="H91" s="40">
        <v>1032</v>
      </c>
      <c r="I91" s="40">
        <v>2362</v>
      </c>
      <c r="J91" s="40">
        <v>15074</v>
      </c>
      <c r="K91" s="40">
        <v>2848</v>
      </c>
      <c r="L91" s="40">
        <f>Table1[[#This Row],[Latest Total Sales (local m)]]*Table1[[#This Row],[Fx]]</f>
        <v>1865.4180261600002</v>
      </c>
      <c r="M91" s="15">
        <f>Table1[[#This Row],[Latest Total Sales ($m)]]/Table1[[#This Row],[Previous Total Sales ($m)]]-1</f>
        <v>0.1892667614892185</v>
      </c>
      <c r="N91" s="1">
        <f>IF(Table1[[#This Row],[Latest Pharma Sales (local m)]]*Table1[[#This Row],[Fx]]=0,"",Table1[[#This Row],[Latest Pharma Sales (local m)]]*Table1[[#This Row],[Fx]])</f>
        <v>1865.4180261600002</v>
      </c>
      <c r="O91" s="15">
        <f>Table1[[#This Row],[Latest Pharma Sales ($m)]]/Table1[[#This Row],[Previous Pharma Sales ($m)]]-1</f>
        <v>0.1892667614892185</v>
      </c>
      <c r="P91" s="1">
        <f>Table1[[#This Row],[Latest R&amp;D (local m)]]*Table1[[#This Row],[Fx]]</f>
        <v>153.61565616000001</v>
      </c>
      <c r="Q91" s="15">
        <f>Table1[[#This Row],[Latest R&amp;D ($m)]]/Table1[[#This Row],[Previous R&amp;D ($m)]]-1</f>
        <v>0.25074018781854268</v>
      </c>
      <c r="R91" s="1">
        <f>Table1[[#This Row],[Latest Net Income (local m)]]*Table1[[#This Row],[Fx]]</f>
        <v>351.58932156000003</v>
      </c>
      <c r="S91" s="15">
        <f>Table1[[#This Row],[Latest Net Income ($m)]]/Table1[[#This Row],[Previous Net Income ($m)]]-1</f>
        <v>0.68744239146953312</v>
      </c>
      <c r="T91" s="1">
        <f>Table1[[#This Row],[Latest Number Employed]]</f>
        <v>15074</v>
      </c>
      <c r="U91" s="1">
        <f>Table1[[#This Row],[Latest Operating Profit (local m)]]*Table1[[#This Row],[Fx]]</f>
        <v>423.93157824000002</v>
      </c>
      <c r="V91" s="1">
        <v>1568.544658411284</v>
      </c>
      <c r="W91" s="1">
        <v>1568.544658411284</v>
      </c>
      <c r="X91" s="1">
        <v>122.81979715381669</v>
      </c>
      <c r="Y91" s="1">
        <v>208.35634054079529</v>
      </c>
      <c r="Z91" s="1">
        <v>15155</v>
      </c>
      <c r="AA91" s="1">
        <v>243.27446690640502</v>
      </c>
      <c r="AB91" s="1">
        <v>10116.793937779999</v>
      </c>
      <c r="AC91" s="1">
        <v>10116.793937779999</v>
      </c>
      <c r="AD91" s="1">
        <v>792.16270484999995</v>
      </c>
      <c r="AE91" s="1">
        <v>1343.85600791</v>
      </c>
      <c r="AF91" s="1">
        <v>1569.07081913</v>
      </c>
      <c r="AG91" s="1"/>
    </row>
    <row r="92" spans="1:33">
      <c r="A92" t="s">
        <v>255</v>
      </c>
      <c r="B92" t="s">
        <v>88</v>
      </c>
      <c r="C92" t="s">
        <v>256</v>
      </c>
      <c r="D92" t="s">
        <v>257</v>
      </c>
      <c r="E92">
        <f>_xlfn.XLOOKUP(Table1[[#This Row],[Currency]],Fx!$H$5:$H$24,Fx!$I$5:$I$24,"NA",0,1)</f>
        <v>9.9244899999999997E-2</v>
      </c>
      <c r="F92" s="1">
        <v>18790</v>
      </c>
      <c r="G92" s="1">
        <v>18790</v>
      </c>
      <c r="H92" s="1">
        <v>2219</v>
      </c>
      <c r="I92" s="1">
        <v>2638</v>
      </c>
      <c r="J92" s="1">
        <v>1556</v>
      </c>
      <c r="K92" s="1">
        <v>4528</v>
      </c>
      <c r="L92" s="1">
        <f>Table1[[#This Row],[Latest Total Sales (local m)]]*Table1[[#This Row],[Fx]]</f>
        <v>1864.8116709999999</v>
      </c>
      <c r="M92" s="15">
        <f>Table1[[#This Row],[Latest Total Sales ($m)]]/Table1[[#This Row],[Previous Total Sales ($m)]]-1</f>
        <v>3.0001594637129703E-2</v>
      </c>
      <c r="N92" s="1">
        <f>IF(Table1[[#This Row],[Latest Pharma Sales (local m)]]*Table1[[#This Row],[Fx]]=0,"",Table1[[#This Row],[Latest Pharma Sales (local m)]]*Table1[[#This Row],[Fx]])</f>
        <v>1864.8116709999999</v>
      </c>
      <c r="O92" s="15">
        <f>Table1[[#This Row],[Latest Pharma Sales ($m)]]/Table1[[#This Row],[Previous Pharma Sales ($m)]]-1</f>
        <v>3.0001594637129703E-2</v>
      </c>
      <c r="P92" s="1">
        <f>Table1[[#This Row],[Latest R&amp;D (local m)]]*Table1[[#This Row],[Fx]]</f>
        <v>220.2244331</v>
      </c>
      <c r="Q92" s="15">
        <f>Table1[[#This Row],[Latest R&amp;D ($m)]]/Table1[[#This Row],[Previous R&amp;D ($m)]]-1</f>
        <v>-5.2701705986419656E-2</v>
      </c>
      <c r="R92" s="1">
        <f>Table1[[#This Row],[Latest Net Income (local m)]]*Table1[[#This Row],[Fx]]</f>
        <v>261.80804619999998</v>
      </c>
      <c r="S92" s="15">
        <f>Table1[[#This Row],[Latest Net Income ($m)]]/Table1[[#This Row],[Previous Net Income ($m)]]-1</f>
        <v>-0.16178257547049013</v>
      </c>
      <c r="T92" s="1">
        <f>Table1[[#This Row],[Latest Number Employed]]</f>
        <v>1556</v>
      </c>
      <c r="U92" s="1">
        <f>Table1[[#This Row],[Latest Operating Profit (local m)]]*Table1[[#This Row],[Fx]]</f>
        <v>449.38090719999997</v>
      </c>
      <c r="V92" s="1">
        <v>1810.4939649700002</v>
      </c>
      <c r="W92" s="1">
        <v>1810.4939649700002</v>
      </c>
      <c r="X92" s="1">
        <v>232.47633242000001</v>
      </c>
      <c r="Y92" s="1">
        <v>312.33906447000004</v>
      </c>
      <c r="Z92" s="1">
        <v>1559</v>
      </c>
      <c r="AA92" s="1">
        <v>435.22274269000002</v>
      </c>
      <c r="AB92" s="1">
        <v>15529</v>
      </c>
      <c r="AC92" s="1">
        <v>15529</v>
      </c>
      <c r="AD92" s="1">
        <v>1994</v>
      </c>
      <c r="AE92" s="1">
        <v>2679</v>
      </c>
      <c r="AF92" s="1">
        <v>3733</v>
      </c>
      <c r="AG92" s="1"/>
    </row>
    <row r="93" spans="1:33">
      <c r="A93" t="s">
        <v>253</v>
      </c>
      <c r="B93" t="s">
        <v>88</v>
      </c>
      <c r="C93" t="s">
        <v>254</v>
      </c>
      <c r="D93" t="s">
        <v>74</v>
      </c>
      <c r="E93">
        <f>_xlfn.XLOOKUP(Table1[[#This Row],[Currency]],Fx!$H$5:$H$24,Fx!$I$5:$I$24,"NA",0,1)</f>
        <v>1.0537698</v>
      </c>
      <c r="F93" s="1">
        <v>1717</v>
      </c>
      <c r="G93" s="1">
        <v>1717</v>
      </c>
      <c r="H93" s="1">
        <v>163</v>
      </c>
      <c r="I93" s="1">
        <v>363</v>
      </c>
      <c r="J93" s="1">
        <v>12600</v>
      </c>
      <c r="K93" s="1">
        <v>374</v>
      </c>
      <c r="L93" s="1">
        <f>Table1[[#This Row],[Latest Total Sales (local m)]]*Table1[[#This Row],[Fx]]</f>
        <v>1809.3227466000001</v>
      </c>
      <c r="M93" s="15">
        <f>Table1[[#This Row],[Latest Total Sales ($m)]]/Table1[[#This Row],[Previous Total Sales ($m)]]-1</f>
        <v>-2.3183539092250793E-2</v>
      </c>
      <c r="N93" s="1">
        <f>IF(Table1[[#This Row],[Latest Pharma Sales (local m)]]*Table1[[#This Row],[Fx]]=0,"",Table1[[#This Row],[Latest Pharma Sales (local m)]]*Table1[[#This Row],[Fx]])</f>
        <v>1809.3227466000001</v>
      </c>
      <c r="O93" s="15">
        <f>Table1[[#This Row],[Latest Pharma Sales ($m)]]/Table1[[#This Row],[Previous Pharma Sales ($m)]]-1</f>
        <v>-2.3183539092250793E-2</v>
      </c>
      <c r="P93" s="1">
        <f>Table1[[#This Row],[Latest R&amp;D (local m)]]*Table1[[#This Row],[Fx]]</f>
        <v>171.7644774</v>
      </c>
      <c r="Q93" s="15">
        <f>Table1[[#This Row],[Latest R&amp;D ($m)]]/Table1[[#This Row],[Previous R&amp;D ($m)]]-1</f>
        <v>-6.0433037881505558E-2</v>
      </c>
      <c r="R93" s="1">
        <f>Table1[[#This Row],[Latest Net Income (local m)]]*Table1[[#This Row],[Fx]]</f>
        <v>382.51843739999998</v>
      </c>
      <c r="S93" s="15">
        <f>Table1[[#This Row],[Latest Net Income ($m)]]/Table1[[#This Row],[Previous Net Income ($m)]]-1</f>
        <v>5.0002518237595828E-2</v>
      </c>
      <c r="T93" s="1">
        <f>Table1[[#This Row],[Latest Number Employed]]</f>
        <v>12600</v>
      </c>
      <c r="U93" s="1">
        <f>Table1[[#This Row],[Latest Operating Profit (local m)]]*Table1[[#This Row],[Fx]]</f>
        <v>394.10990520000001</v>
      </c>
      <c r="V93" s="1">
        <v>1852.2648000000002</v>
      </c>
      <c r="W93" s="1">
        <v>1852.2648000000002</v>
      </c>
      <c r="X93" s="1">
        <v>182.81238519999999</v>
      </c>
      <c r="Y93" s="1">
        <v>364.30240000000003</v>
      </c>
      <c r="Z93" s="1">
        <v>11511</v>
      </c>
      <c r="AA93" s="1">
        <v>419.64324640000007</v>
      </c>
      <c r="AB93" s="1">
        <v>1566</v>
      </c>
      <c r="AC93" s="1">
        <v>1566</v>
      </c>
      <c r="AD93" s="1">
        <v>154.559</v>
      </c>
      <c r="AE93" s="1">
        <v>308</v>
      </c>
      <c r="AF93" s="1">
        <v>354.78800000000001</v>
      </c>
      <c r="AG93" s="1"/>
    </row>
    <row r="94" spans="1:33">
      <c r="A94" t="s">
        <v>252</v>
      </c>
      <c r="B94" t="s">
        <v>88</v>
      </c>
      <c r="C94" t="s">
        <v>200</v>
      </c>
      <c r="D94" t="s">
        <v>74</v>
      </c>
      <c r="E94">
        <f>_xlfn.XLOOKUP(Table1[[#This Row],[Currency]],Fx!$H$5:$H$24,Fx!$I$5:$I$24,"NA",0,1)</f>
        <v>1.0537698</v>
      </c>
      <c r="F94" s="1">
        <v>1700</v>
      </c>
      <c r="G94" s="1">
        <v>1700</v>
      </c>
      <c r="H94" s="21"/>
      <c r="I94" s="21"/>
      <c r="J94" s="1">
        <v>4400</v>
      </c>
      <c r="K94" s="1">
        <v>438</v>
      </c>
      <c r="L94" s="1">
        <f>Table1[[#This Row],[Latest Total Sales (local m)]]*Table1[[#This Row],[Fx]]</f>
        <v>1791.4086600000001</v>
      </c>
      <c r="M94" s="15">
        <f>Table1[[#This Row],[Latest Total Sales ($m)]]/Table1[[#This Row],[Previous Total Sales ($m)]]-1</f>
        <v>3.2412465516299394E-2</v>
      </c>
      <c r="N94" s="1">
        <f>IF(Table1[[#This Row],[Latest Pharma Sales (local m)]]*Table1[[#This Row],[Fx]]=0,"",Table1[[#This Row],[Latest Pharma Sales (local m)]]*Table1[[#This Row],[Fx]])</f>
        <v>1791.4086600000001</v>
      </c>
      <c r="O94" s="15">
        <f>Table1[[#This Row],[Latest Pharma Sales ($m)]]/Table1[[#This Row],[Previous Pharma Sales ($m)]]-1</f>
        <v>3.2412465516299394E-2</v>
      </c>
      <c r="P94" s="1">
        <f>Table1[[#This Row],[Latest R&amp;D (local m)]]*Table1[[#This Row],[Fx]]</f>
        <v>0</v>
      </c>
      <c r="Q94" s="15">
        <f>Table1[[#This Row],[Latest R&amp;D ($m)]]/Table1[[#This Row],[Previous R&amp;D ($m)]]-1</f>
        <v>-1</v>
      </c>
      <c r="R94" s="1">
        <f>Table1[[#This Row],[Latest Net Income (local m)]]*Table1[[#This Row],[Fx]]</f>
        <v>0</v>
      </c>
      <c r="S94" s="15">
        <f>Table1[[#This Row],[Latest Net Income ($m)]]/Table1[[#This Row],[Previous Net Income ($m)]]-1</f>
        <v>-1</v>
      </c>
      <c r="T94" s="1">
        <f>Table1[[#This Row],[Latest Number Employed]]</f>
        <v>4400</v>
      </c>
      <c r="U94" s="1">
        <f>Table1[[#This Row],[Latest Operating Profit (local m)]]*Table1[[#This Row],[Fx]]</f>
        <v>461.55117239999998</v>
      </c>
      <c r="V94" s="1">
        <v>1735.1676000000002</v>
      </c>
      <c r="W94" s="1">
        <v>1735.1676000000002</v>
      </c>
      <c r="X94" s="1">
        <v>165.59200000000001</v>
      </c>
      <c r="Y94" s="1">
        <v>136.02200000000002</v>
      </c>
      <c r="Z94" s="1">
        <v>4507</v>
      </c>
      <c r="AA94" s="1">
        <v>373.76480000000004</v>
      </c>
      <c r="AB94" s="1">
        <v>1467</v>
      </c>
      <c r="AC94" s="1">
        <v>1467</v>
      </c>
      <c r="AD94" s="1">
        <v>140</v>
      </c>
      <c r="AE94" s="1">
        <v>115</v>
      </c>
      <c r="AF94" s="1">
        <v>316</v>
      </c>
      <c r="AG94" s="1"/>
    </row>
    <row r="95" spans="1:33">
      <c r="A95" t="s">
        <v>339</v>
      </c>
      <c r="B95" t="s">
        <v>88</v>
      </c>
      <c r="C95" t="s">
        <v>340</v>
      </c>
      <c r="D95" t="s">
        <v>341</v>
      </c>
      <c r="E95">
        <f>_xlfn.XLOOKUP(Table1[[#This Row],[Currency]],Fx!$H$5:$H$24,Fx!$I$5:$I$24,"NA",0,1)</f>
        <v>2.7079086E-3</v>
      </c>
      <c r="F95" s="1">
        <v>802755</v>
      </c>
      <c r="G95" s="1">
        <v>656343</v>
      </c>
      <c r="H95" s="1">
        <v>75109</v>
      </c>
      <c r="I95" s="1">
        <v>155581</v>
      </c>
      <c r="J95" s="1">
        <v>12167</v>
      </c>
      <c r="K95" s="1">
        <v>165663</v>
      </c>
      <c r="L95" s="1">
        <f>Table1[[#This Row],[Latest Total Sales (local m)]]*Table1[[#This Row],[Fx]]</f>
        <v>2173.7871681930001</v>
      </c>
      <c r="M95" s="15">
        <f>Table1[[#This Row],[Latest Total Sales ($m)]]/Table1[[#This Row],[Previous Total Sales ($m)]]-1</f>
        <v>4.4359347433452267E-2</v>
      </c>
      <c r="N95" s="1">
        <f>IF(Table1[[#This Row],[Latest Pharma Sales (local m)]]*Table1[[#This Row],[Fx]]=0,"",Table1[[#This Row],[Latest Pharma Sales (local m)]]*Table1[[#This Row],[Fx]])</f>
        <v>1777.3168542497999</v>
      </c>
      <c r="O95" s="15">
        <f>Table1[[#This Row],[Latest Pharma Sales ($m)]]/Table1[[#This Row],[Previous Pharma Sales ($m)]]-1</f>
        <v>6.6204723017227129E-2</v>
      </c>
      <c r="P95" s="1">
        <f>Table1[[#This Row],[Latest R&amp;D (local m)]]*Table1[[#This Row],[Fx]]</f>
        <v>203.38830703740001</v>
      </c>
      <c r="Q95" s="15">
        <f>Table1[[#This Row],[Latest R&amp;D ($m)]]/Table1[[#This Row],[Previous R&amp;D ($m)]]-1</f>
        <v>1.0052644859367188E-2</v>
      </c>
      <c r="R95" s="1">
        <f>Table1[[#This Row],[Latest Net Income (local m)]]*Table1[[#This Row],[Fx]]</f>
        <v>421.2991278966</v>
      </c>
      <c r="S95" s="15">
        <f>Table1[[#This Row],[Latest Net Income ($m)]]/Table1[[#This Row],[Previous Net Income ($m)]]-1</f>
        <v>-8.5870500987619058E-2</v>
      </c>
      <c r="T95" s="1">
        <f>Table1[[#This Row],[Latest Number Employed]]</f>
        <v>12167</v>
      </c>
      <c r="U95" s="1">
        <f>Table1[[#This Row],[Latest Operating Profit (local m)]]*Table1[[#This Row],[Fx]]</f>
        <v>448.60026240179997</v>
      </c>
      <c r="V95" s="1">
        <v>2081.4551749215002</v>
      </c>
      <c r="W95" s="1">
        <v>1666.9564633143</v>
      </c>
      <c r="X95" s="1">
        <v>201.36406559849999</v>
      </c>
      <c r="Y95" s="1">
        <v>460.87466639220003</v>
      </c>
      <c r="Z95" s="1">
        <v>12262</v>
      </c>
      <c r="AA95" s="1">
        <v>483.81178452749998</v>
      </c>
      <c r="AB95" s="1">
        <v>630595</v>
      </c>
      <c r="AC95" s="1">
        <v>505019</v>
      </c>
      <c r="AD95" s="1">
        <v>61005</v>
      </c>
      <c r="AE95" s="1">
        <v>139626</v>
      </c>
      <c r="AF95" s="1">
        <v>146575</v>
      </c>
      <c r="AG95" s="1"/>
    </row>
    <row r="96" spans="1:33">
      <c r="A96" s="32" t="s">
        <v>251</v>
      </c>
      <c r="B96" t="s">
        <v>88</v>
      </c>
      <c r="C96" t="s">
        <v>58</v>
      </c>
      <c r="D96" t="s">
        <v>59</v>
      </c>
      <c r="E96">
        <f>_xlfn.XLOOKUP(Table1[[#This Row],[Currency]],Fx!$H$5:$H$24,Fx!$I$5:$I$24,"NA",0,1)</f>
        <v>7.7677530000000005E-4</v>
      </c>
      <c r="F96" s="1">
        <v>2283967</v>
      </c>
      <c r="G96" s="1">
        <v>2283967</v>
      </c>
      <c r="H96" s="1">
        <v>412362</v>
      </c>
      <c r="I96" s="1">
        <v>542566</v>
      </c>
      <c r="J96" s="1">
        <v>1074</v>
      </c>
      <c r="K96" s="1">
        <v>647200</v>
      </c>
      <c r="L96" s="1">
        <f>Table1[[#This Row],[Latest Total Sales (local m)]]*Table1[[#This Row],[Fx]]</f>
        <v>1774.1291516151002</v>
      </c>
      <c r="M96" s="15">
        <f>Table1[[#This Row],[Latest Total Sales ($m)]]/Table1[[#This Row],[Previous Total Sales ($m)]]-1</f>
        <v>6.1795068217774585E-2</v>
      </c>
      <c r="N96" s="1">
        <f>IF(Table1[[#This Row],[Latest Pharma Sales (local m)]]*Table1[[#This Row],[Fx]]=0,"",Table1[[#This Row],[Latest Pharma Sales (local m)]]*Table1[[#This Row],[Fx]])</f>
        <v>1774.1291516151002</v>
      </c>
      <c r="O96" s="15">
        <f>Table1[[#This Row],[Latest Pharma Sales ($m)]]/Table1[[#This Row],[Previous Pharma Sales ($m)]]-1</f>
        <v>6.1795068217774585E-2</v>
      </c>
      <c r="P96" s="1">
        <f>Table1[[#This Row],[Latest R&amp;D (local m)]]*Table1[[#This Row],[Fx]]</f>
        <v>320.31261625860003</v>
      </c>
      <c r="Q96" s="15">
        <f>Table1[[#This Row],[Latest R&amp;D ($m)]]/Table1[[#This Row],[Previous R&amp;D ($m)]]-1</f>
        <v>1.9137543204001832</v>
      </c>
      <c r="R96" s="1">
        <f>Table1[[#This Row],[Latest Net Income (local m)]]*Table1[[#This Row],[Fx]]</f>
        <v>421.45186741980001</v>
      </c>
      <c r="S96" s="15">
        <f>Table1[[#This Row],[Latest Net Income ($m)]]/Table1[[#This Row],[Previous Net Income ($m)]]-1</f>
        <v>-7.1377876386937933E-2</v>
      </c>
      <c r="T96" s="1">
        <f>Table1[[#This Row],[Latest Number Employed]]</f>
        <v>1074</v>
      </c>
      <c r="U96" s="1">
        <f>Table1[[#This Row],[Latest Operating Profit (local m)]]*Table1[[#This Row],[Fx]]</f>
        <v>502.72897416000001</v>
      </c>
      <c r="V96" s="1">
        <v>1670.8771821600001</v>
      </c>
      <c r="W96" s="1">
        <v>1670.8771821600001</v>
      </c>
      <c r="X96" s="1">
        <v>109.93123682940001</v>
      </c>
      <c r="Y96" s="1">
        <v>453.84646424319999</v>
      </c>
      <c r="Z96" s="1">
        <v>2145</v>
      </c>
      <c r="AA96" s="1">
        <v>657.72739448360005</v>
      </c>
      <c r="AB96" s="1">
        <v>1911600</v>
      </c>
      <c r="AC96" s="1">
        <v>1911600</v>
      </c>
      <c r="AD96" s="1">
        <v>125769</v>
      </c>
      <c r="AE96" s="1">
        <v>519232</v>
      </c>
      <c r="AF96" s="1">
        <v>752486</v>
      </c>
      <c r="AG96" s="1"/>
    </row>
    <row r="97" spans="1:33">
      <c r="A97" t="s">
        <v>250</v>
      </c>
      <c r="B97" t="s">
        <v>94</v>
      </c>
      <c r="C97" t="s">
        <v>50</v>
      </c>
      <c r="D97" t="s">
        <v>51</v>
      </c>
      <c r="E97">
        <f>_xlfn.XLOOKUP(Table1[[#This Row],[Currency]],Fx!$H$5:$H$24,Fx!$I$5:$I$24,"NA",0,1)</f>
        <v>1.2735148999999999E-2</v>
      </c>
      <c r="F97" s="1">
        <v>129901</v>
      </c>
      <c r="G97" s="1">
        <v>129901</v>
      </c>
      <c r="H97" s="1">
        <v>12500</v>
      </c>
      <c r="I97" s="1">
        <v>8684.51</v>
      </c>
      <c r="J97" s="1">
        <v>15556</v>
      </c>
      <c r="K97" s="1">
        <v>16343.05</v>
      </c>
      <c r="L97" s="1">
        <f>Table1[[#This Row],[Latest Total Sales (local m)]]*Table1[[#This Row],[Fx]]</f>
        <v>1654.308590249</v>
      </c>
      <c r="M97" s="15">
        <f>Table1[[#This Row],[Latest Total Sales ($m)]]/Table1[[#This Row],[Previous Total Sales ($m)]]-1</f>
        <v>-6.2240064273846318E-3</v>
      </c>
      <c r="N97" s="1">
        <f>IF(Table1[[#This Row],[Latest Pharma Sales (local m)]]*Table1[[#This Row],[Fx]]=0,"",Table1[[#This Row],[Latest Pharma Sales (local m)]]*Table1[[#This Row],[Fx]])</f>
        <v>1654.308590249</v>
      </c>
      <c r="O97" s="15">
        <f>Table1[[#This Row],[Latest Pharma Sales ($m)]]/Table1[[#This Row],[Previous Pharma Sales ($m)]]-1</f>
        <v>-6.2240064273846318E-3</v>
      </c>
      <c r="P97" s="1">
        <f>Table1[[#This Row],[Latest R&amp;D (local m)]]*Table1[[#This Row],[Fx]]</f>
        <v>159.18936249999999</v>
      </c>
      <c r="Q97" s="15">
        <f>Table1[[#This Row],[Latest R&amp;D ($m)]]/Table1[[#This Row],[Previous R&amp;D ($m)]]-1</f>
        <v>-7.9772000107087182E-2</v>
      </c>
      <c r="R97" s="1">
        <f>Table1[[#This Row],[Latest Net Income (local m)]]*Table1[[#This Row],[Fx]]</f>
        <v>110.59852884199</v>
      </c>
      <c r="S97" s="15">
        <f>Table1[[#This Row],[Latest Net Income ($m)]]/Table1[[#This Row],[Previous Net Income ($m)]]-1</f>
        <v>-0.13186584142207114</v>
      </c>
      <c r="T97" s="1">
        <f>Table1[[#This Row],[Latest Number Employed]]</f>
        <v>15556</v>
      </c>
      <c r="U97" s="1">
        <f>Table1[[#This Row],[Latest Operating Profit (local m)]]*Table1[[#This Row],[Fx]]</f>
        <v>208.13117686444997</v>
      </c>
      <c r="V97" s="1">
        <v>1664.6695039409999</v>
      </c>
      <c r="W97" s="1">
        <v>1664.6695039409999</v>
      </c>
      <c r="X97" s="1">
        <v>172.98904458299998</v>
      </c>
      <c r="Y97" s="1">
        <v>127.397969253</v>
      </c>
      <c r="Z97" s="1">
        <v>15415</v>
      </c>
      <c r="AA97" s="1">
        <v>254.66065341599997</v>
      </c>
      <c r="AB97" s="1">
        <v>123049</v>
      </c>
      <c r="AC97" s="1">
        <v>123049</v>
      </c>
      <c r="AD97" s="1">
        <v>12787</v>
      </c>
      <c r="AE97" s="1">
        <v>9417</v>
      </c>
      <c r="AF97" s="1">
        <v>18824</v>
      </c>
      <c r="AG97" s="1"/>
    </row>
    <row r="98" spans="1:33">
      <c r="A98" t="s">
        <v>249</v>
      </c>
      <c r="B98" t="s">
        <v>88</v>
      </c>
      <c r="C98" t="s">
        <v>77</v>
      </c>
      <c r="D98" t="s">
        <v>78</v>
      </c>
      <c r="E98">
        <f>_xlfn.XLOOKUP(Table1[[#This Row],[Currency]],Fx!$H$5:$H$24,Fx!$I$5:$I$24,"NA",0,1)</f>
        <v>7.6579064999999997E-3</v>
      </c>
      <c r="F98" s="40">
        <v>215625</v>
      </c>
      <c r="G98" s="40">
        <v>215625</v>
      </c>
      <c r="H98" s="40">
        <v>90017</v>
      </c>
      <c r="I98" s="40">
        <v>11806</v>
      </c>
      <c r="J98" s="40">
        <v>5248</v>
      </c>
      <c r="K98" s="40">
        <v>19538</v>
      </c>
      <c r="L98" s="40">
        <f>Table1[[#This Row],[Latest Total Sales (local m)]]*Table1[[#This Row],[Fx]]</f>
        <v>1651.2360890625</v>
      </c>
      <c r="M98" s="15">
        <f>Table1[[#This Row],[Latest Total Sales ($m)]]/Table1[[#This Row],[Previous Total Sales ($m)]]-1</f>
        <v>0.3210787971894109</v>
      </c>
      <c r="N98" s="1">
        <f>IF(Table1[[#This Row],[Latest Pharma Sales (local m)]]*Table1[[#This Row],[Fx]]=0,"",Table1[[#This Row],[Latest Pharma Sales (local m)]]*Table1[[#This Row],[Fx]])</f>
        <v>1651.2360890625</v>
      </c>
      <c r="O98" s="15">
        <f>Table1[[#This Row],[Latest Pharma Sales ($m)]]/Table1[[#This Row],[Previous Pharma Sales ($m)]]-1</f>
        <v>3.0914675163518552</v>
      </c>
      <c r="P98" s="1">
        <f>Table1[[#This Row],[Latest R&amp;D (local m)]]*Table1[[#This Row],[Fx]]</f>
        <v>689.34176941049998</v>
      </c>
      <c r="Q98" s="15">
        <f>Table1[[#This Row],[Latest R&amp;D ($m)]]/Table1[[#This Row],[Previous R&amp;D ($m)]]-1</f>
        <v>4.0783425026768318</v>
      </c>
      <c r="R98" s="1">
        <f>Table1[[#This Row],[Latest Net Income (local m)]]*Table1[[#This Row],[Fx]]</f>
        <v>90.409244138999995</v>
      </c>
      <c r="S98" s="15">
        <f>Table1[[#This Row],[Latest Net Income ($m)]]/Table1[[#This Row],[Previous Net Income ($m)]]-1</f>
        <v>3.1349975682388695</v>
      </c>
      <c r="T98" s="1">
        <f>Table1[[#This Row],[Latest Number Employed]]</f>
        <v>5248</v>
      </c>
      <c r="U98" s="1">
        <f>Table1[[#This Row],[Latest Operating Profit (local m)]]*Table1[[#This Row],[Fx]]</f>
        <v>149.620177197</v>
      </c>
      <c r="V98" s="1">
        <v>1249.9149124</v>
      </c>
      <c r="W98" s="1">
        <v>403.58039810000002</v>
      </c>
      <c r="X98" s="1">
        <v>135.74148830000001</v>
      </c>
      <c r="Y98" s="1">
        <v>21.864400800000002</v>
      </c>
      <c r="Z98" s="1">
        <v>5248</v>
      </c>
      <c r="AA98" s="1">
        <v>60.127102200000003</v>
      </c>
      <c r="AB98" s="1">
        <v>137200</v>
      </c>
      <c r="AC98" s="1">
        <v>44300</v>
      </c>
      <c r="AD98" s="1">
        <v>14900</v>
      </c>
      <c r="AE98" s="1">
        <v>2400</v>
      </c>
      <c r="AF98" s="1">
        <v>6600</v>
      </c>
      <c r="AG98" s="1"/>
    </row>
    <row r="99" spans="1:33">
      <c r="A99" t="s">
        <v>248</v>
      </c>
      <c r="B99" t="s">
        <v>88</v>
      </c>
      <c r="C99" t="s">
        <v>35</v>
      </c>
      <c r="D99" t="s">
        <v>36</v>
      </c>
      <c r="E99">
        <f>_xlfn.XLOOKUP(Table1[[#This Row],[Currency]],Fx!$H$5:$H$24,Fx!$I$5:$I$24,"NA",0,1)</f>
        <v>1</v>
      </c>
      <c r="F99" s="40">
        <v>1611</v>
      </c>
      <c r="G99" s="40">
        <v>1611</v>
      </c>
      <c r="H99" s="40">
        <v>892</v>
      </c>
      <c r="I99" s="40">
        <v>182</v>
      </c>
      <c r="J99" s="40">
        <v>1223</v>
      </c>
      <c r="K99" s="40">
        <v>201</v>
      </c>
      <c r="L99" s="40">
        <f>Table1[[#This Row],[Latest Total Sales (local m)]]*Table1[[#This Row],[Fx]]</f>
        <v>1611</v>
      </c>
      <c r="M99" s="15">
        <f>Table1[[#This Row],[Latest Total Sales ($m)]]/Table1[[#This Row],[Previous Total Sales ($m)]]-1</f>
        <v>0.12264808362369339</v>
      </c>
      <c r="N99" s="1">
        <f>IF(Table1[[#This Row],[Latest Pharma Sales (local m)]]*Table1[[#This Row],[Fx]]=0,"",Table1[[#This Row],[Latest Pharma Sales (local m)]]*Table1[[#This Row],[Fx]])</f>
        <v>1611</v>
      </c>
      <c r="O99" s="15">
        <f>Table1[[#This Row],[Latest Pharma Sales ($m)]]/Table1[[#This Row],[Previous Pharma Sales ($m)]]-1</f>
        <v>0.12264808362369339</v>
      </c>
      <c r="P99" s="1">
        <f>Table1[[#This Row],[Latest R&amp;D (local m)]]*Table1[[#This Row],[Fx]]</f>
        <v>892</v>
      </c>
      <c r="Q99" s="15">
        <f>Table1[[#This Row],[Latest R&amp;D ($m)]]/Table1[[#This Row],[Previous R&amp;D ($m)]]-1</f>
        <v>0.28530259365994226</v>
      </c>
      <c r="R99" s="1">
        <f>Table1[[#This Row],[Latest Net Income (local m)]]*Table1[[#This Row],[Fx]]</f>
        <v>182</v>
      </c>
      <c r="S99" s="15">
        <f>Table1[[#This Row],[Latest Net Income ($m)]]/Table1[[#This Row],[Previous Net Income ($m)]]-1</f>
        <v>-0.21212121212121215</v>
      </c>
      <c r="T99" s="1">
        <f>Table1[[#This Row],[Latest Number Employed]]</f>
        <v>1223</v>
      </c>
      <c r="U99" s="1">
        <f>Table1[[#This Row],[Latest Operating Profit (local m)]]*Table1[[#This Row],[Fx]]</f>
        <v>201</v>
      </c>
      <c r="V99" s="1">
        <v>1435</v>
      </c>
      <c r="W99" s="1">
        <v>1435</v>
      </c>
      <c r="X99" s="1">
        <v>694</v>
      </c>
      <c r="Y99" s="1">
        <v>231</v>
      </c>
      <c r="Z99" s="1">
        <v>954</v>
      </c>
      <c r="AA99" s="1">
        <v>287</v>
      </c>
      <c r="AB99" s="1">
        <v>1435</v>
      </c>
      <c r="AC99" s="1">
        <v>1435</v>
      </c>
      <c r="AD99" s="1">
        <v>694</v>
      </c>
      <c r="AE99" s="1">
        <v>231</v>
      </c>
      <c r="AF99" s="1">
        <v>287</v>
      </c>
      <c r="AG99" s="1"/>
    </row>
    <row r="100" spans="1:33">
      <c r="A100" t="s">
        <v>247</v>
      </c>
      <c r="B100" t="s">
        <v>88</v>
      </c>
      <c r="C100" t="s">
        <v>77</v>
      </c>
      <c r="D100" t="s">
        <v>78</v>
      </c>
      <c r="E100">
        <f>_xlfn.XLOOKUP(Table1[[#This Row],[Currency]],Fx!$H$5:$H$24,Fx!$I$5:$I$24,"NA",0,1)</f>
        <v>7.6579064999999997E-3</v>
      </c>
      <c r="F100" s="40">
        <v>208859</v>
      </c>
      <c r="G100" s="40">
        <v>208859</v>
      </c>
      <c r="H100" s="40">
        <v>9439</v>
      </c>
      <c r="I100" s="40">
        <v>2201</v>
      </c>
      <c r="J100" s="40">
        <v>4298</v>
      </c>
      <c r="K100" s="40">
        <v>5515</v>
      </c>
      <c r="L100" s="40">
        <f>Table1[[#This Row],[Latest Total Sales (local m)]]*Table1[[#This Row],[Fx]]</f>
        <v>1599.4226936835</v>
      </c>
      <c r="M100" s="15">
        <f>Table1[[#This Row],[Latest Total Sales ($m)]]/Table1[[#This Row],[Previous Total Sales ($m)]]-1</f>
        <v>0.13340597517162545</v>
      </c>
      <c r="N100" s="1">
        <f>IF(Table1[[#This Row],[Latest Pharma Sales (local m)]]*Table1[[#This Row],[Fx]]=0,"",Table1[[#This Row],[Latest Pharma Sales (local m)]]*Table1[[#This Row],[Fx]])</f>
        <v>1599.4226936835</v>
      </c>
      <c r="O100" s="15">
        <f>Table1[[#This Row],[Latest Pharma Sales ($m)]]/Table1[[#This Row],[Previous Pharma Sales ($m)]]-1</f>
        <v>0.13340597517162545</v>
      </c>
      <c r="P100" s="1">
        <f>Table1[[#This Row],[Latest R&amp;D (local m)]]*Table1[[#This Row],[Fx]]</f>
        <v>72.282979453499991</v>
      </c>
      <c r="Q100" s="15">
        <f>Table1[[#This Row],[Latest R&amp;D ($m)]]/Table1[[#This Row],[Previous R&amp;D ($m)]]-1</f>
        <v>-0.12646483379858076</v>
      </c>
      <c r="R100" s="1">
        <f>Table1[[#This Row],[Latest Net Income (local m)]]*Table1[[#This Row],[Fx]]</f>
        <v>16.855052206499998</v>
      </c>
      <c r="S100" s="15">
        <f>Table1[[#This Row],[Latest Net Income ($m)]]/Table1[[#This Row],[Previous Net Income ($m)]]-1</f>
        <v>-0.88374158168135586</v>
      </c>
      <c r="T100" s="1">
        <f>Table1[[#This Row],[Latest Number Employed]]</f>
        <v>4298</v>
      </c>
      <c r="U100" s="1">
        <f>Table1[[#This Row],[Latest Operating Profit (local m)]]*Table1[[#This Row],[Fx]]</f>
        <v>42.233354347499997</v>
      </c>
      <c r="V100" s="1">
        <v>1411.1648683000001</v>
      </c>
      <c r="W100" s="1">
        <v>1411.1648683000001</v>
      </c>
      <c r="X100" s="1">
        <v>82.747646861000007</v>
      </c>
      <c r="Y100" s="1">
        <v>144.97919763800002</v>
      </c>
      <c r="Z100" s="1">
        <v>10206</v>
      </c>
      <c r="AA100" s="1">
        <v>174.96075723500002</v>
      </c>
      <c r="AB100" s="1">
        <v>154900</v>
      </c>
      <c r="AC100" s="1">
        <v>154900</v>
      </c>
      <c r="AD100" s="1">
        <v>9083</v>
      </c>
      <c r="AE100" s="1">
        <v>15914</v>
      </c>
      <c r="AF100" s="1">
        <v>19205</v>
      </c>
      <c r="AG100" s="1"/>
    </row>
    <row r="101" spans="1:33">
      <c r="A101" t="s">
        <v>246</v>
      </c>
      <c r="B101" t="s">
        <v>94</v>
      </c>
      <c r="C101" t="s">
        <v>77</v>
      </c>
      <c r="D101" t="s">
        <v>78</v>
      </c>
      <c r="E101">
        <f>_xlfn.XLOOKUP(Table1[[#This Row],[Currency]],Fx!$H$5:$H$24,Fx!$I$5:$I$24,"NA",0,1)</f>
        <v>7.6579064999999997E-3</v>
      </c>
      <c r="F101" s="1">
        <v>200344</v>
      </c>
      <c r="G101" s="1">
        <v>200344</v>
      </c>
      <c r="H101" s="1">
        <v>16090</v>
      </c>
      <c r="I101" s="1">
        <v>12667</v>
      </c>
      <c r="J101" s="1">
        <v>3393</v>
      </c>
      <c r="K101" s="1">
        <v>16984</v>
      </c>
      <c r="L101" s="1">
        <f>Table1[[#This Row],[Latest Total Sales (local m)]]*Table1[[#This Row],[Fx]]</f>
        <v>1534.2156198359999</v>
      </c>
      <c r="M101" s="15">
        <f>Table1[[#This Row],[Latest Total Sales ($m)]]/Table1[[#This Row],[Previous Total Sales ($m)]]-1</f>
        <v>-0.13109872296862168</v>
      </c>
      <c r="N101" s="1">
        <f>IF(Table1[[#This Row],[Latest Pharma Sales (local m)]]*Table1[[#This Row],[Fx]]=0,"",Table1[[#This Row],[Latest Pharma Sales (local m)]]*Table1[[#This Row],[Fx]])</f>
        <v>1534.2156198359999</v>
      </c>
      <c r="O101" s="15">
        <f>Table1[[#This Row],[Latest Pharma Sales ($m)]]/Table1[[#This Row],[Previous Pharma Sales ($m)]]-1</f>
        <v>-0.13109872296862168</v>
      </c>
      <c r="P101" s="1">
        <f>Table1[[#This Row],[Latest R&amp;D (local m)]]*Table1[[#This Row],[Fx]]</f>
        <v>123.215715585</v>
      </c>
      <c r="Q101" s="15">
        <f>Table1[[#This Row],[Latest R&amp;D ($m)]]/Table1[[#This Row],[Previous R&amp;D ($m)]]-1</f>
        <v>-0.44598871110787097</v>
      </c>
      <c r="R101" s="1">
        <f>Table1[[#This Row],[Latest Net Income (local m)]]*Table1[[#This Row],[Fx]]</f>
        <v>97.002701635499989</v>
      </c>
      <c r="S101" s="15">
        <f>Table1[[#This Row],[Latest Net Income ($m)]]/Table1[[#This Row],[Previous Net Income ($m)]]-1</f>
        <v>-1.3766578698969272</v>
      </c>
      <c r="T101" s="1">
        <f>Table1[[#This Row],[Latest Number Employed]]</f>
        <v>3393</v>
      </c>
      <c r="U101" s="1">
        <f>Table1[[#This Row],[Latest Operating Profit (local m)]]*Table1[[#This Row],[Fx]]</f>
        <v>130.06188399600001</v>
      </c>
      <c r="V101" s="1">
        <v>1765.696127272</v>
      </c>
      <c r="W101" s="1">
        <v>1765.696127272</v>
      </c>
      <c r="X101" s="1">
        <v>222.40650697100003</v>
      </c>
      <c r="Y101" s="1">
        <v>-257.535310923</v>
      </c>
      <c r="Z101" s="1">
        <v>2381</v>
      </c>
      <c r="AA101" s="1">
        <v>-326.945673296</v>
      </c>
      <c r="AB101" s="1">
        <v>193816</v>
      </c>
      <c r="AC101" s="1">
        <v>193816</v>
      </c>
      <c r="AD101" s="1">
        <v>24413</v>
      </c>
      <c r="AE101" s="1">
        <v>-28269</v>
      </c>
      <c r="AF101" s="1">
        <v>-35888</v>
      </c>
      <c r="AG101" s="1"/>
    </row>
    <row r="102" spans="1:33">
      <c r="A102" t="s">
        <v>245</v>
      </c>
      <c r="B102" t="s">
        <v>34</v>
      </c>
      <c r="C102" t="s">
        <v>77</v>
      </c>
      <c r="D102" t="s">
        <v>78</v>
      </c>
      <c r="E102">
        <f>_xlfn.XLOOKUP(Table1[[#This Row],[Currency]],Fx!$H$5:$H$24,Fx!$I$5:$I$24,"NA",0,1)</f>
        <v>7.6579064999999997E-3</v>
      </c>
      <c r="F102" s="1">
        <v>1062157</v>
      </c>
      <c r="G102" s="1">
        <v>197280</v>
      </c>
      <c r="H102" s="1">
        <v>16386</v>
      </c>
      <c r="I102" s="1">
        <v>69424</v>
      </c>
      <c r="J102" s="1">
        <v>17290</v>
      </c>
      <c r="K102" s="1">
        <v>75433</v>
      </c>
      <c r="L102" s="1">
        <f>Table1[[#This Row],[Latest Total Sales (local m)]]*Table1[[#This Row],[Fx]]</f>
        <v>8133.8989943204997</v>
      </c>
      <c r="M102" s="15">
        <f>Table1[[#This Row],[Latest Total Sales ($m)]]/Table1[[#This Row],[Previous Total Sales ($m)]]-1</f>
        <v>-0.1187004446401182</v>
      </c>
      <c r="N102" s="1">
        <f>IF(Table1[[#This Row],[Latest Pharma Sales (local m)]]*Table1[[#This Row],[Fx]]=0,"",Table1[[#This Row],[Latest Pharma Sales (local m)]]*Table1[[#This Row],[Fx]])</f>
        <v>1510.75179432</v>
      </c>
      <c r="O102" s="15">
        <f>Table1[[#This Row],[Latest Pharma Sales ($m)]]/Table1[[#This Row],[Previous Pharma Sales ($m)]]-1</f>
        <v>-0.11750027884703418</v>
      </c>
      <c r="P102" s="1">
        <f>Table1[[#This Row],[Latest R&amp;D (local m)]]*Table1[[#This Row],[Fx]]</f>
        <v>125.482455909</v>
      </c>
      <c r="Q102" s="15">
        <f>Table1[[#This Row],[Latest R&amp;D ($m)]]/Table1[[#This Row],[Previous R&amp;D ($m)]]-1</f>
        <v>-0.2842128591956129</v>
      </c>
      <c r="R102" s="1">
        <f>Table1[[#This Row],[Latest Net Income (local m)]]*Table1[[#This Row],[Fx]]</f>
        <v>531.64250085599997</v>
      </c>
      <c r="S102" s="15">
        <f>Table1[[#This Row],[Latest Net Income ($m)]]/Table1[[#This Row],[Previous Net Income ($m)]]-1</f>
        <v>-0.33303938119891263</v>
      </c>
      <c r="T102" s="1">
        <f>Table1[[#This Row],[Latest Number Employed]]</f>
        <v>17290</v>
      </c>
      <c r="U102" s="1">
        <f>Table1[[#This Row],[Latest Operating Profit (local m)]]*Table1[[#This Row],[Fx]]</f>
        <v>577.65886101449996</v>
      </c>
      <c r="V102" s="1">
        <v>9229.4373063640014</v>
      </c>
      <c r="W102" s="1">
        <v>1711.9005911370002</v>
      </c>
      <c r="X102" s="1">
        <v>175.30694358100001</v>
      </c>
      <c r="Y102" s="1">
        <v>797.11228199900006</v>
      </c>
      <c r="Z102" s="1">
        <v>17336</v>
      </c>
      <c r="AA102" s="1">
        <v>846.53493797400006</v>
      </c>
      <c r="AB102" s="1">
        <v>1013092</v>
      </c>
      <c r="AC102" s="1">
        <v>187911</v>
      </c>
      <c r="AD102" s="1">
        <v>19243</v>
      </c>
      <c r="AE102" s="1">
        <v>87497</v>
      </c>
      <c r="AF102" s="1">
        <v>92922</v>
      </c>
      <c r="AG102" s="1"/>
    </row>
    <row r="103" spans="1:33">
      <c r="A103" t="s">
        <v>242</v>
      </c>
      <c r="B103" t="s">
        <v>88</v>
      </c>
      <c r="C103" t="s">
        <v>243</v>
      </c>
      <c r="D103" t="s">
        <v>244</v>
      </c>
      <c r="E103">
        <f>_xlfn.XLOOKUP(Table1[[#This Row],[Currency]],Fx!$H$5:$H$24,Fx!$I$5:$I$24,"NA",0,1)</f>
        <v>0.1416462</v>
      </c>
      <c r="F103" s="1">
        <v>10641</v>
      </c>
      <c r="G103" s="1">
        <v>10641</v>
      </c>
      <c r="H103" s="1">
        <v>2474</v>
      </c>
      <c r="I103" s="1">
        <v>-4110</v>
      </c>
      <c r="J103" s="1">
        <v>52252</v>
      </c>
      <c r="K103" s="1">
        <v>311</v>
      </c>
      <c r="L103" s="1">
        <f>Table1[[#This Row],[Latest Total Sales (local m)]]*Table1[[#This Row],[Fx]]</f>
        <v>1507.2572141999999</v>
      </c>
      <c r="M103" s="15">
        <f>Table1[[#This Row],[Latest Total Sales ($m)]]/Table1[[#This Row],[Previous Total Sales ($m)]]-1</f>
        <v>-4.8199587404431865E-2</v>
      </c>
      <c r="N103" s="1">
        <f>IF(Table1[[#This Row],[Latest Pharma Sales (local m)]]*Table1[[#This Row],[Fx]]=0,"",Table1[[#This Row],[Latest Pharma Sales (local m)]]*Table1[[#This Row],[Fx]])</f>
        <v>1507.2572141999999</v>
      </c>
      <c r="O103" s="15">
        <f>Table1[[#This Row],[Latest Pharma Sales ($m)]]/Table1[[#This Row],[Previous Pharma Sales ($m)]]-1</f>
        <v>-4.8199587404431865E-2</v>
      </c>
      <c r="P103" s="1">
        <f>Table1[[#This Row],[Latest R&amp;D (local m)]]*Table1[[#This Row],[Fx]]</f>
        <v>350.43269880000003</v>
      </c>
      <c r="Q103" s="15">
        <f>Table1[[#This Row],[Latest R&amp;D ($m)]]/Table1[[#This Row],[Previous R&amp;D ($m)]]-1</f>
        <v>-0.27946651748120066</v>
      </c>
      <c r="R103" s="1">
        <f>Table1[[#This Row],[Latest Net Income (local m)]]*Table1[[#This Row],[Fx]]</f>
        <v>-582.16588200000001</v>
      </c>
      <c r="S103" s="15">
        <f>Table1[[#This Row],[Latest Net Income ($m)]]/Table1[[#This Row],[Previous Net Income ($m)]]-1</f>
        <v>-0.24805997069443109</v>
      </c>
      <c r="T103" s="1">
        <f>Table1[[#This Row],[Latest Number Employed]]</f>
        <v>52252</v>
      </c>
      <c r="U103" s="1">
        <f>Table1[[#This Row],[Latest Operating Profit (local m)]]*Table1[[#This Row],[Fx]]</f>
        <v>44.051968199999997</v>
      </c>
      <c r="V103" s="1">
        <v>1583.5853759399999</v>
      </c>
      <c r="W103" s="1">
        <v>1583.5853759399999</v>
      </c>
      <c r="X103" s="1">
        <v>486.35172035999994</v>
      </c>
      <c r="Y103" s="1">
        <v>-774.21850055999994</v>
      </c>
      <c r="Z103" s="1">
        <v>5804</v>
      </c>
      <c r="AA103" s="1">
        <v>-660.98029751999991</v>
      </c>
      <c r="AB103" s="1">
        <v>9957</v>
      </c>
      <c r="AC103" s="1">
        <v>9957</v>
      </c>
      <c r="AD103" s="1">
        <v>3058</v>
      </c>
      <c r="AE103" s="1">
        <v>-4868</v>
      </c>
      <c r="AF103" s="1">
        <v>-4156</v>
      </c>
      <c r="AG103" s="1"/>
    </row>
    <row r="104" spans="1:33">
      <c r="A104" t="s">
        <v>241</v>
      </c>
      <c r="B104" t="s">
        <v>94</v>
      </c>
      <c r="C104" t="s">
        <v>43</v>
      </c>
      <c r="D104" t="s">
        <v>36</v>
      </c>
      <c r="E104">
        <f>_xlfn.XLOOKUP(Table1[[#This Row],[Currency]],Fx!$H$5:$H$24,Fx!$I$5:$I$24,"NA",0,1)</f>
        <v>1</v>
      </c>
      <c r="F104" s="1">
        <v>1492.761</v>
      </c>
      <c r="G104" s="1">
        <v>1492.761</v>
      </c>
      <c r="H104" s="1">
        <v>442.108</v>
      </c>
      <c r="I104" s="1">
        <v>88.131</v>
      </c>
      <c r="J104" s="1">
        <v>3558</v>
      </c>
      <c r="K104" s="1">
        <v>-466.06700000000001</v>
      </c>
      <c r="L104" s="1">
        <f>Table1[[#This Row],[Latest Total Sales (local m)]]*Table1[[#This Row],[Fx]]</f>
        <v>1492.761</v>
      </c>
      <c r="M104" s="15">
        <f>Table1[[#This Row],[Latest Total Sales ($m)]]/Table1[[#This Row],[Previous Total Sales ($m)]]-1</f>
        <v>-0.92295388921668975</v>
      </c>
      <c r="N104" s="1">
        <f>IF(Table1[[#This Row],[Latest Pharma Sales (local m)]]*Table1[[#This Row],[Fx]]=0,"",Table1[[#This Row],[Latest Pharma Sales (local m)]]*Table1[[#This Row],[Fx]])</f>
        <v>1492.761</v>
      </c>
      <c r="O104" s="15">
        <f>Table1[[#This Row],[Latest Pharma Sales ($m)]]/Table1[[#This Row],[Previous Pharma Sales ($m)]]-1</f>
        <v>-0.92295388921668975</v>
      </c>
      <c r="P104" s="1">
        <f>Table1[[#This Row],[Latest R&amp;D (local m)]]*Table1[[#This Row],[Fx]]</f>
        <v>442.108</v>
      </c>
      <c r="Q104" s="15">
        <f>Table1[[#This Row],[Latest R&amp;D ($m)]]/Table1[[#This Row],[Previous R&amp;D ($m)]]-1</f>
        <v>1.8515737874097007</v>
      </c>
      <c r="R104" s="1">
        <f>Table1[[#This Row],[Latest Net Income (local m)]]*Table1[[#This Row],[Fx]]</f>
        <v>88.131</v>
      </c>
      <c r="S104" s="15">
        <f>Table1[[#This Row],[Latest Net Income ($m)]]/Table1[[#This Row],[Previous Net Income ($m)]]-1</f>
        <v>-0.99390472767969873</v>
      </c>
      <c r="T104" s="1">
        <f>Table1[[#This Row],[Latest Number Employed]]</f>
        <v>3558</v>
      </c>
      <c r="U104" s="1">
        <f>Table1[[#This Row],[Latest Operating Profit (local m)]]*Table1[[#This Row],[Fx]]</f>
        <v>-466.06700000000001</v>
      </c>
      <c r="V104" s="1">
        <v>19374.903999999999</v>
      </c>
      <c r="W104" s="1">
        <v>19374.903999999999</v>
      </c>
      <c r="X104" s="1">
        <v>155.04</v>
      </c>
      <c r="Y104" s="1">
        <v>14458.911</v>
      </c>
      <c r="Z104" s="1">
        <v>4281</v>
      </c>
      <c r="AA104" s="1">
        <v>17553.257000000001</v>
      </c>
      <c r="AB104" s="1">
        <v>19374.903999999999</v>
      </c>
      <c r="AC104" s="1">
        <v>19374.903999999999</v>
      </c>
      <c r="AD104" s="1">
        <v>155.04</v>
      </c>
      <c r="AE104" s="1">
        <v>14458.911</v>
      </c>
      <c r="AF104" s="1">
        <v>17553.257000000001</v>
      </c>
      <c r="AG104" s="1"/>
    </row>
    <row r="105" spans="1:33">
      <c r="A105" t="s">
        <v>240</v>
      </c>
      <c r="B105" t="s">
        <v>88</v>
      </c>
      <c r="C105" t="s">
        <v>35</v>
      </c>
      <c r="D105" t="s">
        <v>36</v>
      </c>
      <c r="E105">
        <f>_xlfn.XLOOKUP(Table1[[#This Row],[Currency]],Fx!$H$5:$H$24,Fx!$I$5:$I$24,"NA",0,1)</f>
        <v>1</v>
      </c>
      <c r="F105" s="40">
        <v>1489</v>
      </c>
      <c r="G105" s="40">
        <v>1489</v>
      </c>
      <c r="H105" s="27">
        <v>449</v>
      </c>
      <c r="I105" s="27">
        <v>155</v>
      </c>
      <c r="J105" s="40">
        <v>1200</v>
      </c>
      <c r="K105" s="27">
        <v>251</v>
      </c>
      <c r="L105" s="40">
        <f>Table1[[#This Row],[Latest Total Sales (local m)]]*Table1[[#This Row],[Fx]]</f>
        <v>1489</v>
      </c>
      <c r="M105" s="15">
        <f>Table1[[#This Row],[Latest Total Sales ($m)]]/Table1[[#This Row],[Previous Total Sales ($m)]]-1</f>
        <v>0.31305114638447962</v>
      </c>
      <c r="N105" s="1">
        <f>IF(Table1[[#This Row],[Latest Pharma Sales (local m)]]*Table1[[#This Row],[Fx]]=0,"",Table1[[#This Row],[Latest Pharma Sales (local m)]]*Table1[[#This Row],[Fx]])</f>
        <v>1489</v>
      </c>
      <c r="O105" s="15">
        <f>Table1[[#This Row],[Latest Pharma Sales ($m)]]/Table1[[#This Row],[Previous Pharma Sales ($m)]]-1</f>
        <v>0.31305114638447962</v>
      </c>
      <c r="P105" s="1">
        <f>Table1[[#This Row],[Latest R&amp;D (local m)]]*Table1[[#This Row],[Fx]]</f>
        <v>449</v>
      </c>
      <c r="Q105" s="15">
        <f>Table1[[#This Row],[Latest R&amp;D ($m)]]/Table1[[#This Row],[Previous R&amp;D ($m)]]-1</f>
        <v>0.41640378548895907</v>
      </c>
      <c r="R105" s="1">
        <f>Table1[[#This Row],[Latest Net Income (local m)]]*Table1[[#This Row],[Fx]]</f>
        <v>155</v>
      </c>
      <c r="S105" s="15">
        <f>Table1[[#This Row],[Latest Net Income ($m)]]/Table1[[#This Row],[Previous Net Income ($m)]]-1</f>
        <v>0.72222222222222232</v>
      </c>
      <c r="T105" s="1">
        <f>Table1[[#This Row],[Latest Number Employed]]</f>
        <v>1200</v>
      </c>
      <c r="U105" s="1">
        <f>Table1[[#This Row],[Latest Operating Profit (local m)]]*Table1[[#This Row],[Fx]]</f>
        <v>251</v>
      </c>
      <c r="V105" s="1">
        <v>1134</v>
      </c>
      <c r="W105" s="1">
        <v>1134</v>
      </c>
      <c r="X105" s="1">
        <v>317</v>
      </c>
      <c r="Y105" s="1">
        <v>90</v>
      </c>
      <c r="Z105" s="1">
        <v>900</v>
      </c>
      <c r="AA105" s="1">
        <v>208</v>
      </c>
      <c r="AB105" s="1">
        <v>1134</v>
      </c>
      <c r="AC105" s="1">
        <v>1134</v>
      </c>
      <c r="AD105" s="1">
        <v>317</v>
      </c>
      <c r="AE105" s="1">
        <v>90</v>
      </c>
      <c r="AF105" s="1">
        <v>208</v>
      </c>
      <c r="AG105" s="1"/>
    </row>
    <row r="106" spans="1:33">
      <c r="A106" t="s">
        <v>239</v>
      </c>
      <c r="B106" t="s">
        <v>88</v>
      </c>
      <c r="C106" t="s">
        <v>50</v>
      </c>
      <c r="D106" t="s">
        <v>51</v>
      </c>
      <c r="E106">
        <f>_xlfn.XLOOKUP(Table1[[#This Row],[Currency]],Fx!$H$5:$H$24,Fx!$I$5:$I$24,"NA",0,1)</f>
        <v>1.2735148999999999E-2</v>
      </c>
      <c r="F106" s="40">
        <v>110743</v>
      </c>
      <c r="G106" s="40">
        <v>110743</v>
      </c>
      <c r="H106" s="40">
        <v>11194</v>
      </c>
      <c r="I106" s="40">
        <v>4627</v>
      </c>
      <c r="J106" s="40">
        <v>16545</v>
      </c>
      <c r="K106" s="40">
        <v>19527</v>
      </c>
      <c r="L106" s="40">
        <f>Table1[[#This Row],[Latest Total Sales (local m)]]*Table1[[#This Row],[Fx]]</f>
        <v>1410.328605707</v>
      </c>
      <c r="M106" s="15">
        <f>Table1[[#This Row],[Latest Total Sales ($m)]]/Table1[[#This Row],[Previous Total Sales ($m)]]-1</f>
        <v>0.27381030859951605</v>
      </c>
      <c r="N106" s="1">
        <f>IF(Table1[[#This Row],[Latest Pharma Sales (local m)]]*Table1[[#This Row],[Fx]]=0,"",Table1[[#This Row],[Latest Pharma Sales (local m)]]*Table1[[#This Row],[Fx]])</f>
        <v>1410.328605707</v>
      </c>
      <c r="O106" s="15">
        <f>Table1[[#This Row],[Latest Pharma Sales ($m)]]/Table1[[#This Row],[Previous Pharma Sales ($m)]]-1</f>
        <v>0.27381030859951605</v>
      </c>
      <c r="P106" s="1">
        <f>Table1[[#This Row],[Latest R&amp;D (local m)]]*Table1[[#This Row],[Fx]]</f>
        <v>142.55725790599999</v>
      </c>
      <c r="Q106" s="15">
        <f>Table1[[#This Row],[Latest R&amp;D ($m)]]/Table1[[#This Row],[Previous R&amp;D ($m)]]-1</f>
        <v>0.70427687705328523</v>
      </c>
      <c r="R106" s="1">
        <f>Table1[[#This Row],[Latest Net Income (local m)]]*Table1[[#This Row],[Fx]]</f>
        <v>58.925534422999995</v>
      </c>
      <c r="S106" s="15">
        <f>Table1[[#This Row],[Latest Net Income ($m)]]/Table1[[#This Row],[Previous Net Income ($m)]]-1</f>
        <v>-0.32824549295452032</v>
      </c>
      <c r="T106" s="1">
        <f>Table1[[#This Row],[Latest Number Employed]]</f>
        <v>16545</v>
      </c>
      <c r="U106" s="1">
        <f>Table1[[#This Row],[Latest Operating Profit (local m)]]*Table1[[#This Row],[Fx]]</f>
        <v>248.679254523</v>
      </c>
      <c r="V106" s="1">
        <v>1107.17317656</v>
      </c>
      <c r="W106" s="1">
        <v>1107.17317656</v>
      </c>
      <c r="X106" s="1">
        <v>83.646771146999995</v>
      </c>
      <c r="Y106" s="1">
        <v>87.718852355999999</v>
      </c>
      <c r="Z106" s="1">
        <v>15000</v>
      </c>
      <c r="AA106" s="1">
        <v>163.20793257599999</v>
      </c>
      <c r="AB106" s="1">
        <v>81840</v>
      </c>
      <c r="AC106" s="1">
        <v>81840</v>
      </c>
      <c r="AD106" s="1">
        <v>6183</v>
      </c>
      <c r="AE106" s="1">
        <v>6484</v>
      </c>
      <c r="AF106" s="1">
        <v>12064</v>
      </c>
      <c r="AG106" s="1"/>
    </row>
    <row r="107" spans="1:33">
      <c r="A107" t="s">
        <v>238</v>
      </c>
      <c r="B107" t="s">
        <v>94</v>
      </c>
      <c r="C107" t="s">
        <v>43</v>
      </c>
      <c r="D107" t="s">
        <v>44</v>
      </c>
      <c r="E107">
        <f>_xlfn.XLOOKUP(Table1[[#This Row],[Currency]],Fx!$H$5:$H$24,Fx!$I$5:$I$24,"NA",0,1)</f>
        <v>0.14885238000000001</v>
      </c>
      <c r="F107" s="40">
        <v>9446.9252671300001</v>
      </c>
      <c r="G107" s="40">
        <v>9446.9252671300001</v>
      </c>
      <c r="H107" s="40">
        <v>722.40263353</v>
      </c>
      <c r="I107" s="40">
        <v>1163.6496154399999</v>
      </c>
      <c r="J107" s="40">
        <v>11821</v>
      </c>
      <c r="K107" s="40">
        <v>1406.13073964</v>
      </c>
      <c r="L107" s="40">
        <f>Table1[[#This Row],[Latest Total Sales (local m)]]*Table1[[#This Row],[Fx]]</f>
        <v>1406.1973096944364</v>
      </c>
      <c r="M107" s="15">
        <f>Table1[[#This Row],[Latest Total Sales ($m)]]/Table1[[#This Row],[Previous Total Sales ($m)]]-1</f>
        <v>-4.5909330046127739E-3</v>
      </c>
      <c r="N107" s="1">
        <f>IF(Table1[[#This Row],[Latest Pharma Sales (local m)]]*Table1[[#This Row],[Fx]]=0,"",Table1[[#This Row],[Latest Pharma Sales (local m)]]*Table1[[#This Row],[Fx]])</f>
        <v>1406.1973096944364</v>
      </c>
      <c r="O107" s="15">
        <f>Table1[[#This Row],[Latest Pharma Sales ($m)]]/Table1[[#This Row],[Previous Pharma Sales ($m)]]-1</f>
        <v>-4.5909330046127739E-3</v>
      </c>
      <c r="P107" s="1">
        <f>Table1[[#This Row],[Latest R&amp;D (local m)]]*Table1[[#This Row],[Fx]]</f>
        <v>107.53135131920831</v>
      </c>
      <c r="Q107" s="15">
        <f>Table1[[#This Row],[Latest R&amp;D ($m)]]/Table1[[#This Row],[Previous R&amp;D ($m)]]-1</f>
        <v>3.6668126269040986</v>
      </c>
      <c r="R107" s="1">
        <f>Table1[[#This Row],[Latest Net Income (local m)]]*Table1[[#This Row],[Fx]]</f>
        <v>173.21201474432874</v>
      </c>
      <c r="S107" s="15">
        <f>Table1[[#This Row],[Latest Net Income ($m)]]/Table1[[#This Row],[Previous Net Income ($m)]]-1</f>
        <v>0.19397198839966623</v>
      </c>
      <c r="T107" s="1">
        <f>Table1[[#This Row],[Latest Number Employed]]</f>
        <v>11821</v>
      </c>
      <c r="U107" s="1">
        <f>Table1[[#This Row],[Latest Operating Profit (local m)]]*Table1[[#This Row],[Fx]]</f>
        <v>209.30590718657436</v>
      </c>
      <c r="V107" s="1">
        <v>1412.6828419787266</v>
      </c>
      <c r="W107" s="1">
        <v>1412.6828419787266</v>
      </c>
      <c r="X107" s="1">
        <v>23.041711745462379</v>
      </c>
      <c r="Y107" s="1">
        <v>145.07209250067291</v>
      </c>
      <c r="Z107" s="1">
        <v>11029</v>
      </c>
      <c r="AA107" s="1">
        <v>176.27685612417852</v>
      </c>
      <c r="AB107" s="1">
        <v>9111.5169307399992</v>
      </c>
      <c r="AC107" s="1">
        <v>9111.5169307399992</v>
      </c>
      <c r="AD107" s="1">
        <v>148.61435309000001</v>
      </c>
      <c r="AE107" s="1">
        <v>935.68548277000002</v>
      </c>
      <c r="AF107" s="1">
        <v>1136.94985976</v>
      </c>
      <c r="AG107" s="1"/>
    </row>
    <row r="108" spans="1:33">
      <c r="A108" t="s">
        <v>237</v>
      </c>
      <c r="B108" t="s">
        <v>34</v>
      </c>
      <c r="C108" t="s">
        <v>43</v>
      </c>
      <c r="D108" t="s">
        <v>44</v>
      </c>
      <c r="E108">
        <f>_xlfn.XLOOKUP(Table1[[#This Row],[Currency]],Fx!$H$5:$H$24,Fx!$I$5:$I$24,"NA",0,1)</f>
        <v>0.14885238000000001</v>
      </c>
      <c r="F108" s="40">
        <v>9382.41</v>
      </c>
      <c r="G108" s="40">
        <v>9382.41</v>
      </c>
      <c r="H108" s="40">
        <v>1693.3140000000001</v>
      </c>
      <c r="I108" s="40">
        <v>2583.7469999999998</v>
      </c>
      <c r="J108" s="40">
        <v>10523</v>
      </c>
      <c r="K108" s="40">
        <v>2948.4279999999999</v>
      </c>
      <c r="L108" s="40">
        <f>Table1[[#This Row],[Latest Total Sales (local m)]]*Table1[[#This Row],[Fx]]</f>
        <v>1396.5940586358001</v>
      </c>
      <c r="M108" s="15">
        <f>Table1[[#This Row],[Latest Total Sales ($m)]]/Table1[[#This Row],[Previous Total Sales ($m)]]-1</f>
        <v>-9.3344769709481468E-2</v>
      </c>
      <c r="N108" s="1">
        <f>IF(Table1[[#This Row],[Latest Pharma Sales (local m)]]*Table1[[#This Row],[Fx]]=0,"",Table1[[#This Row],[Latest Pharma Sales (local m)]]*Table1[[#This Row],[Fx]])</f>
        <v>1396.5940586358001</v>
      </c>
      <c r="O108" s="15">
        <f>Table1[[#This Row],[Latest Pharma Sales ($m)]]/Table1[[#This Row],[Previous Pharma Sales ($m)]]-1</f>
        <v>-9.3344769709481468E-2</v>
      </c>
      <c r="P108" s="1">
        <f>Table1[[#This Row],[Latest R&amp;D (local m)]]*Table1[[#This Row],[Fx]]</f>
        <v>252.05381898732003</v>
      </c>
      <c r="Q108" s="15">
        <f>Table1[[#This Row],[Latest R&amp;D ($m)]]/Table1[[#This Row],[Previous R&amp;D ($m)]]-1</f>
        <v>-9.5333890949675926E-2</v>
      </c>
      <c r="R108" s="1">
        <f>Table1[[#This Row],[Latest Net Income (local m)]]*Table1[[#This Row],[Fx]]</f>
        <v>384.59689026785998</v>
      </c>
      <c r="S108" s="15">
        <f>Table1[[#This Row],[Latest Net Income ($m)]]/Table1[[#This Row],[Previous Net Income ($m)]]-1</f>
        <v>-8.5639032005252136E-2</v>
      </c>
      <c r="T108" s="1">
        <f>Table1[[#This Row],[Latest Number Employed]]</f>
        <v>10523</v>
      </c>
      <c r="U108" s="1">
        <f>Table1[[#This Row],[Latest Operating Profit (local m)]]*Table1[[#This Row],[Fx]]</f>
        <v>438.88052505863999</v>
      </c>
      <c r="V108" s="1">
        <v>1540.3805239046501</v>
      </c>
      <c r="W108" s="1">
        <v>1540.3805239046501</v>
      </c>
      <c r="X108" s="1">
        <v>278.61529957379997</v>
      </c>
      <c r="Y108" s="1">
        <v>420.61822817230001</v>
      </c>
      <c r="Z108" s="1">
        <v>12150</v>
      </c>
      <c r="AA108" s="1">
        <v>511.6567585793</v>
      </c>
      <c r="AB108" s="1">
        <v>9935.1409999999996</v>
      </c>
      <c r="AC108" s="1">
        <v>9935.1409999999996</v>
      </c>
      <c r="AD108" s="1">
        <v>1797.0119999999999</v>
      </c>
      <c r="AE108" s="1">
        <v>2712.902</v>
      </c>
      <c r="AF108" s="1">
        <v>3300.0819999999999</v>
      </c>
      <c r="AG108" s="1"/>
    </row>
    <row r="109" spans="1:33">
      <c r="A109" s="32" t="s">
        <v>236</v>
      </c>
      <c r="B109" t="s">
        <v>88</v>
      </c>
      <c r="C109" t="s">
        <v>58</v>
      </c>
      <c r="D109" t="s">
        <v>59</v>
      </c>
      <c r="E109">
        <f>_xlfn.XLOOKUP(Table1[[#This Row],[Currency]],Fx!$H$5:$H$24,Fx!$I$5:$I$24,"NA",0,1)</f>
        <v>7.7677530000000005E-4</v>
      </c>
      <c r="F109" s="40">
        <v>1775847</v>
      </c>
      <c r="G109" s="40">
        <v>1775847</v>
      </c>
      <c r="H109" s="40">
        <v>180035</v>
      </c>
      <c r="I109" s="40">
        <v>90593</v>
      </c>
      <c r="J109" s="40">
        <v>1938</v>
      </c>
      <c r="K109" s="40">
        <v>36029</v>
      </c>
      <c r="L109" s="40">
        <f>Table1[[#This Row],[Latest Total Sales (local m)]]*Table1[[#This Row],[Fx]]</f>
        <v>1379.4340861791002</v>
      </c>
      <c r="M109" s="15">
        <f>Table1[[#This Row],[Latest Total Sales ($m)]]/Table1[[#This Row],[Previous Total Sales ($m)]]-1</f>
        <v>-6.4960643062958456E-2</v>
      </c>
      <c r="N109" s="1">
        <f>IF(Table1[[#This Row],[Latest Pharma Sales (local m)]]*Table1[[#This Row],[Fx]]=0,"",Table1[[#This Row],[Latest Pharma Sales (local m)]]*Table1[[#This Row],[Fx]])</f>
        <v>1379.4340861791002</v>
      </c>
      <c r="O109" s="15">
        <f>Table1[[#This Row],[Latest Pharma Sales ($m)]]/Table1[[#This Row],[Previous Pharma Sales ($m)]]-1</f>
        <v>-6.4960643062958456E-2</v>
      </c>
      <c r="P109" s="1">
        <f>Table1[[#This Row],[Latest R&amp;D (local m)]]*Table1[[#This Row],[Fx]]</f>
        <v>139.8467411355</v>
      </c>
      <c r="Q109" s="15">
        <f>Table1[[#This Row],[Latest R&amp;D ($m)]]/Table1[[#This Row],[Previous R&amp;D ($m)]]-1</f>
        <v>0.49980242053214008</v>
      </c>
      <c r="R109" s="1">
        <f>Table1[[#This Row],[Latest Net Income (local m)]]*Table1[[#This Row],[Fx]]</f>
        <v>70.370404752900001</v>
      </c>
      <c r="S109" s="15">
        <f>Table1[[#This Row],[Latest Net Income ($m)]]/Table1[[#This Row],[Previous Net Income ($m)]]-1</f>
        <v>-0.57716489487884659</v>
      </c>
      <c r="T109" s="1">
        <f>Table1[[#This Row],[Latest Number Employed]]</f>
        <v>1938</v>
      </c>
      <c r="U109" s="1">
        <f>Table1[[#This Row],[Latest Operating Profit (local m)]]*Table1[[#This Row],[Fx]]</f>
        <v>27.986437283700003</v>
      </c>
      <c r="V109" s="1">
        <v>1475.268475006</v>
      </c>
      <c r="W109" s="1">
        <v>1475.268475006</v>
      </c>
      <c r="X109" s="1">
        <v>93.243442750200003</v>
      </c>
      <c r="Y109" s="1">
        <v>166.42517118520001</v>
      </c>
      <c r="Z109" s="1">
        <v>1878</v>
      </c>
      <c r="AA109" s="1">
        <v>73.644986912999997</v>
      </c>
      <c r="AB109" s="1">
        <v>1687810</v>
      </c>
      <c r="AC109" s="1">
        <v>1687810</v>
      </c>
      <c r="AD109" s="21">
        <v>106677</v>
      </c>
      <c r="AE109" s="1">
        <v>190402</v>
      </c>
      <c r="AF109" s="1">
        <v>84255</v>
      </c>
      <c r="AG109" s="1"/>
    </row>
    <row r="110" spans="1:33">
      <c r="A110" s="30" t="s">
        <v>235</v>
      </c>
      <c r="B110" t="s">
        <v>34</v>
      </c>
      <c r="C110" t="s">
        <v>58</v>
      </c>
      <c r="D110" t="s">
        <v>59</v>
      </c>
      <c r="E110">
        <f>_xlfn.XLOOKUP(Table1[[#This Row],[Currency]],Fx!$H$5:$H$24,Fx!$I$5:$I$24,"NA",0,1)</f>
        <v>7.7677530000000005E-4</v>
      </c>
      <c r="F110" s="40">
        <v>1711312.7395329999</v>
      </c>
      <c r="G110" s="40">
        <v>1711312.7395329999</v>
      </c>
      <c r="H110" s="1">
        <v>213631</v>
      </c>
      <c r="I110" s="40">
        <v>65453.133859000001</v>
      </c>
      <c r="J110" s="40">
        <v>2302</v>
      </c>
      <c r="K110" s="40">
        <v>81263.665842999995</v>
      </c>
      <c r="L110" s="40">
        <f>Table1[[#This Row],[Latest Total Sales (local m)]]*Table1[[#This Row],[Fx]]</f>
        <v>1329.305466644568</v>
      </c>
      <c r="M110" s="15">
        <f>Table1[[#This Row],[Latest Total Sales ($m)]]/Table1[[#This Row],[Previous Total Sales ($m)]]-1</f>
        <v>-1.1042956811366356E-2</v>
      </c>
      <c r="N110" s="1">
        <f>IF(Table1[[#This Row],[Latest Pharma Sales (local m)]]*Table1[[#This Row],[Fx]]=0,"",Table1[[#This Row],[Latest Pharma Sales (local m)]]*Table1[[#This Row],[Fx]])</f>
        <v>1329.305466644568</v>
      </c>
      <c r="O110" s="15">
        <f>Table1[[#This Row],[Latest Pharma Sales ($m)]]/Table1[[#This Row],[Previous Pharma Sales ($m)]]-1</f>
        <v>-1.1042956811366356E-2</v>
      </c>
      <c r="P110" s="1">
        <f>Table1[[#This Row],[Latest R&amp;D (local m)]]*Table1[[#This Row],[Fx]]</f>
        <v>165.94328411430001</v>
      </c>
      <c r="Q110" s="15" t="e">
        <f>Table1[[#This Row],[Latest R&amp;D ($m)]]/Table1[[#This Row],[Previous R&amp;D ($m)]]-1</f>
        <v>#VALUE!</v>
      </c>
      <c r="R110" s="1">
        <f>Table1[[#This Row],[Latest Net Income (local m)]]*Table1[[#This Row],[Fx]]</f>
        <v>50.842377689264886</v>
      </c>
      <c r="S110" s="15">
        <f>Table1[[#This Row],[Latest Net Income ($m)]]/Table1[[#This Row],[Previous Net Income ($m)]]-1</f>
        <v>-0.57511157696892723</v>
      </c>
      <c r="T110" s="1">
        <f>Table1[[#This Row],[Latest Number Employed]]</f>
        <v>2302</v>
      </c>
      <c r="U110" s="1">
        <f>Table1[[#This Row],[Latest Operating Profit (local m)]]*Table1[[#This Row],[Fx]]</f>
        <v>63.123608414296079</v>
      </c>
      <c r="V110" s="1">
        <v>1344.14884428</v>
      </c>
      <c r="W110" s="1">
        <v>1344.14884428</v>
      </c>
      <c r="X110" s="1" t="e">
        <v>#VALUE!</v>
      </c>
      <c r="Y110" s="1">
        <v>119.66053894000001</v>
      </c>
      <c r="Z110" s="1">
        <v>1766</v>
      </c>
      <c r="AA110" s="1">
        <v>64.419150619999996</v>
      </c>
      <c r="AB110" s="1">
        <v>1537800</v>
      </c>
      <c r="AC110" s="1">
        <v>1537800</v>
      </c>
      <c r="AD110" s="1" t="s">
        <v>103</v>
      </c>
      <c r="AE110" s="1">
        <v>136900</v>
      </c>
      <c r="AF110" s="1">
        <v>73700</v>
      </c>
      <c r="AG110" s="21" t="s">
        <v>223</v>
      </c>
    </row>
    <row r="111" spans="1:33">
      <c r="A111" t="s">
        <v>234</v>
      </c>
      <c r="B111" t="s">
        <v>94</v>
      </c>
      <c r="C111" t="s">
        <v>109</v>
      </c>
      <c r="D111" t="s">
        <v>36</v>
      </c>
      <c r="E111">
        <f>_xlfn.XLOOKUP(Table1[[#This Row],[Currency]],Fx!$H$5:$H$24,Fx!$I$5:$I$24,"NA",0,1)</f>
        <v>1</v>
      </c>
      <c r="F111" s="1">
        <v>1415.921</v>
      </c>
      <c r="G111" s="1">
        <v>1254.6120000000001</v>
      </c>
      <c r="H111" s="1">
        <v>1640.508</v>
      </c>
      <c r="I111" s="1">
        <v>-2003.8150000000001</v>
      </c>
      <c r="J111" s="1">
        <v>9000</v>
      </c>
      <c r="K111" s="1">
        <v>-1789.665</v>
      </c>
      <c r="L111" s="1">
        <f>Table1[[#This Row],[Latest Total Sales (local m)]]*Table1[[#This Row],[Fx]]</f>
        <v>1415.921</v>
      </c>
      <c r="M111" s="15">
        <f>Table1[[#This Row],[Latest Total Sales ($m)]]/Table1[[#This Row],[Previous Total Sales ($m)]]-1</f>
        <v>0.20372478391679572</v>
      </c>
      <c r="N111" s="1">
        <f>IF(Table1[[#This Row],[Latest Pharma Sales (local m)]]*Table1[[#This Row],[Fx]]=0,"",Table1[[#This Row],[Latest Pharma Sales (local m)]]*Table1[[#This Row],[Fx]])</f>
        <v>1254.6120000000001</v>
      </c>
      <c r="O111" s="15">
        <f>Table1[[#This Row],[Latest Pharma Sales ($m)]]/Table1[[#This Row],[Previous Pharma Sales ($m)]]-1</f>
        <v>0.97892385806018134</v>
      </c>
      <c r="P111" s="1">
        <f>Table1[[#This Row],[Latest R&amp;D (local m)]]*Table1[[#This Row],[Fx]]</f>
        <v>1640.508</v>
      </c>
      <c r="Q111" s="15">
        <f>Table1[[#This Row],[Latest R&amp;D ($m)]]/Table1[[#This Row],[Previous R&amp;D ($m)]]-1</f>
        <v>0.12422159769578522</v>
      </c>
      <c r="R111" s="1">
        <f>Table1[[#This Row],[Latest Net Income (local m)]]*Table1[[#This Row],[Fx]]</f>
        <v>-2003.8150000000001</v>
      </c>
      <c r="S111" s="15">
        <f>Table1[[#This Row],[Latest Net Income ($m)]]/Table1[[#This Row],[Previous Net Income ($m)]]-1</f>
        <v>0.37453217690023988</v>
      </c>
      <c r="T111" s="1">
        <f>Table1[[#This Row],[Latest Number Employed]]</f>
        <v>9000</v>
      </c>
      <c r="U111" s="1">
        <f>Table1[[#This Row],[Latest Operating Profit (local m)]]*Table1[[#This Row],[Fx]]</f>
        <v>-1789.665</v>
      </c>
      <c r="V111" s="1">
        <v>1176.2829999999999</v>
      </c>
      <c r="W111" s="1">
        <v>633.98699999999997</v>
      </c>
      <c r="X111" s="1">
        <v>1459.239</v>
      </c>
      <c r="Y111" s="1">
        <v>-1457.816</v>
      </c>
      <c r="Z111" s="1">
        <v>8200</v>
      </c>
      <c r="AA111" s="1">
        <v>-1438.7349999999999</v>
      </c>
      <c r="AB111" s="1">
        <v>1176.2829999999999</v>
      </c>
      <c r="AC111" s="1">
        <v>633.98699999999997</v>
      </c>
      <c r="AD111" s="1">
        <v>1459.239</v>
      </c>
      <c r="AE111" s="1">
        <v>-1457.816</v>
      </c>
      <c r="AF111" s="1">
        <v>-1438.7349999999999</v>
      </c>
      <c r="AG111" s="1"/>
    </row>
    <row r="112" spans="1:33">
      <c r="A112" t="s">
        <v>233</v>
      </c>
      <c r="B112" t="s">
        <v>88</v>
      </c>
      <c r="C112" t="s">
        <v>43</v>
      </c>
      <c r="D112" t="s">
        <v>44</v>
      </c>
      <c r="E112">
        <f>_xlfn.XLOOKUP(Table1[[#This Row],[Currency]],Fx!$H$5:$H$24,Fx!$I$5:$I$24,"NA",0,1)</f>
        <v>0.14885238000000001</v>
      </c>
      <c r="F112" s="40">
        <v>8299</v>
      </c>
      <c r="G112" s="40">
        <v>8299</v>
      </c>
      <c r="H112" s="40">
        <v>284</v>
      </c>
      <c r="I112" s="40">
        <v>846</v>
      </c>
      <c r="J112" s="40">
        <v>2366</v>
      </c>
      <c r="K112" s="40">
        <v>1147</v>
      </c>
      <c r="L112" s="40">
        <f>Table1[[#This Row],[Latest Total Sales (local m)]]*Table1[[#This Row],[Fx]]</f>
        <v>1235.32590162</v>
      </c>
      <c r="M112" s="15">
        <f>Table1[[#This Row],[Latest Total Sales ($m)]]/Table1[[#This Row],[Previous Total Sales ($m)]]-1</f>
        <v>0.25174840264374887</v>
      </c>
      <c r="N112" s="1">
        <f>IF(Table1[[#This Row],[Latest Pharma Sales (local m)]]*Table1[[#This Row],[Fx]]=0,"",Table1[[#This Row],[Latest Pharma Sales (local m)]]*Table1[[#This Row],[Fx]])</f>
        <v>1235.32590162</v>
      </c>
      <c r="O112" s="15">
        <f>Table1[[#This Row],[Latest Pharma Sales ($m)]]/Table1[[#This Row],[Previous Pharma Sales ($m)]]-1</f>
        <v>0.25174840264374887</v>
      </c>
      <c r="P112" s="1">
        <f>Table1[[#This Row],[Latest R&amp;D (local m)]]*Table1[[#This Row],[Fx]]</f>
        <v>42.274075920000001</v>
      </c>
      <c r="Q112" s="15">
        <f>Table1[[#This Row],[Latest R&amp;D ($m)]]/Table1[[#This Row],[Previous R&amp;D ($m)]]-1</f>
        <v>0.23319790245431937</v>
      </c>
      <c r="R112" s="1">
        <f>Table1[[#This Row],[Latest Net Income (local m)]]*Table1[[#This Row],[Fx]]</f>
        <v>125.92911348000001</v>
      </c>
      <c r="S112" s="15">
        <f>Table1[[#This Row],[Latest Net Income ($m)]]/Table1[[#This Row],[Previous Net Income ($m)]]-1</f>
        <v>2.3731688614191135</v>
      </c>
      <c r="T112" s="1">
        <f>Table1[[#This Row],[Latest Number Employed]]</f>
        <v>2366</v>
      </c>
      <c r="U112" s="1">
        <f>Table1[[#This Row],[Latest Operating Profit (local m)]]*Table1[[#This Row],[Fx]]</f>
        <v>170.73367986</v>
      </c>
      <c r="V112" s="1">
        <v>986.88034992570078</v>
      </c>
      <c r="W112" s="1">
        <v>986.88034992570078</v>
      </c>
      <c r="X112" s="1">
        <v>34.280042023965358</v>
      </c>
      <c r="Y112" s="1">
        <v>37.332585071658947</v>
      </c>
      <c r="Z112" s="1">
        <v>2046</v>
      </c>
      <c r="AA112" s="1">
        <v>35.2685074264581</v>
      </c>
      <c r="AB112" s="1">
        <v>6365.1774834099997</v>
      </c>
      <c r="AC112" s="1">
        <v>6365.1774834099997</v>
      </c>
      <c r="AD112" s="1">
        <v>221.09929703</v>
      </c>
      <c r="AE112" s="1">
        <v>240.78757866999999</v>
      </c>
      <c r="AF112" s="1">
        <v>227.47469778000001</v>
      </c>
      <c r="AG112" s="1"/>
    </row>
    <row r="113" spans="1:33">
      <c r="A113" t="s">
        <v>232</v>
      </c>
      <c r="B113" t="s">
        <v>94</v>
      </c>
      <c r="C113" t="s">
        <v>43</v>
      </c>
      <c r="D113" t="s">
        <v>44</v>
      </c>
      <c r="E113">
        <f>_xlfn.XLOOKUP(Table1[[#This Row],[Currency]],Fx!$H$5:$H$24,Fx!$I$5:$I$24,"NA",0,1)</f>
        <v>0.14885238000000001</v>
      </c>
      <c r="F113" s="40">
        <v>8282.0634564499996</v>
      </c>
      <c r="G113" s="40">
        <v>8282.0634564499996</v>
      </c>
      <c r="H113" s="40">
        <v>69.651466229999997</v>
      </c>
      <c r="I113" s="40">
        <v>383.18359047000001</v>
      </c>
      <c r="J113" s="40">
        <v>5322</v>
      </c>
      <c r="K113" s="40">
        <v>276.15806959000003</v>
      </c>
      <c r="L113" s="40">
        <f>Table1[[#This Row],[Latest Total Sales (local m)]]*Table1[[#This Row],[Fx]]</f>
        <v>1232.8048568036088</v>
      </c>
      <c r="M113" s="15">
        <f>Table1[[#This Row],[Latest Total Sales ($m)]]/Table1[[#This Row],[Previous Total Sales ($m)]]-1</f>
        <v>-3.6613653982835115E-2</v>
      </c>
      <c r="N113" s="1">
        <f>IF(Table1[[#This Row],[Latest Pharma Sales (local m)]]*Table1[[#This Row],[Fx]]=0,"",Table1[[#This Row],[Latest Pharma Sales (local m)]]*Table1[[#This Row],[Fx]])</f>
        <v>1232.8048568036088</v>
      </c>
      <c r="O113" s="15">
        <f>Table1[[#This Row],[Latest Pharma Sales ($m)]]/Table1[[#This Row],[Previous Pharma Sales ($m)]]-1</f>
        <v>-3.6613653982835115E-2</v>
      </c>
      <c r="P113" s="1">
        <f>Table1[[#This Row],[Latest R&amp;D (local m)]]*Table1[[#This Row],[Fx]]</f>
        <v>10.367786518825127</v>
      </c>
      <c r="Q113" s="15">
        <f>Table1[[#This Row],[Latest R&amp;D ($m)]]/Table1[[#This Row],[Previous R&amp;D ($m)]]-1</f>
        <v>-0.33474027342540236</v>
      </c>
      <c r="R113" s="1">
        <f>Table1[[#This Row],[Latest Net Income (local m)]]*Table1[[#This Row],[Fx]]</f>
        <v>57.03778941840482</v>
      </c>
      <c r="S113" s="15">
        <f>Table1[[#This Row],[Latest Net Income ($m)]]/Table1[[#This Row],[Previous Net Income ($m)]]-1</f>
        <v>-0.27534840221083157</v>
      </c>
      <c r="T113" s="1">
        <f>Table1[[#This Row],[Latest Number Employed]]</f>
        <v>5322</v>
      </c>
      <c r="U113" s="1">
        <f>Table1[[#This Row],[Latest Operating Profit (local m)]]*Table1[[#This Row],[Fx]]</f>
        <v>41.106785914677133</v>
      </c>
      <c r="V113" s="1">
        <v>1279.6578048882204</v>
      </c>
      <c r="W113" s="1">
        <v>1279.6578048882204</v>
      </c>
      <c r="X113" s="1">
        <v>15.584569611944719</v>
      </c>
      <c r="Y113" s="1">
        <v>78.710637763610521</v>
      </c>
      <c r="Z113" s="1">
        <v>5719</v>
      </c>
      <c r="AA113" s="1">
        <v>98.304948141837329</v>
      </c>
      <c r="AB113" s="1">
        <v>8253.5325044799993</v>
      </c>
      <c r="AC113" s="1">
        <v>8253.5325044799993</v>
      </c>
      <c r="AD113" s="1">
        <v>100.51730343</v>
      </c>
      <c r="AE113" s="1">
        <v>507.66760047000002</v>
      </c>
      <c r="AF113" s="1">
        <v>634.04691608999997</v>
      </c>
      <c r="AG113" s="1"/>
    </row>
    <row r="114" spans="1:33">
      <c r="A114" t="s">
        <v>231</v>
      </c>
      <c r="B114" t="s">
        <v>88</v>
      </c>
      <c r="C114" t="s">
        <v>43</v>
      </c>
      <c r="D114" t="s">
        <v>44</v>
      </c>
      <c r="E114">
        <f>_xlfn.XLOOKUP(Table1[[#This Row],[Currency]],Fx!$H$5:$H$24,Fx!$I$5:$I$24,"NA",0,1)</f>
        <v>0.14885238000000001</v>
      </c>
      <c r="F114" s="40">
        <v>8189</v>
      </c>
      <c r="G114" s="40">
        <v>8189</v>
      </c>
      <c r="H114" s="40">
        <v>834</v>
      </c>
      <c r="I114">
        <v>1168</v>
      </c>
      <c r="J114" s="40">
        <v>7682</v>
      </c>
      <c r="K114" s="40">
        <v>1519</v>
      </c>
      <c r="L114" s="40">
        <f>Table1[[#This Row],[Latest Total Sales (local m)]]*Table1[[#This Row],[Fx]]</f>
        <v>1218.95213982</v>
      </c>
      <c r="M114" s="15">
        <f>Table1[[#This Row],[Latest Total Sales ($m)]]/Table1[[#This Row],[Previous Total Sales ($m)]]-1</f>
        <v>0.18339832279032109</v>
      </c>
      <c r="N114" s="1">
        <f>IF(Table1[[#This Row],[Latest Pharma Sales (local m)]]*Table1[[#This Row],[Fx]]=0,"",Table1[[#This Row],[Latest Pharma Sales (local m)]]*Table1[[#This Row],[Fx]])</f>
        <v>1218.95213982</v>
      </c>
      <c r="O114" s="15">
        <f>Table1[[#This Row],[Latest Pharma Sales ($m)]]/Table1[[#This Row],[Previous Pharma Sales ($m)]]-1</f>
        <v>0.18339832279032109</v>
      </c>
      <c r="P114" s="1">
        <f>Table1[[#This Row],[Latest R&amp;D (local m)]]*Table1[[#This Row],[Fx]]</f>
        <v>124.14288492</v>
      </c>
      <c r="Q114" s="15">
        <f>Table1[[#This Row],[Latest R&amp;D ($m)]]/Table1[[#This Row],[Previous R&amp;D ($m)]]-1</f>
        <v>-0.15024202241882634</v>
      </c>
      <c r="R114" s="1">
        <f>Table1[[#This Row],[Latest Net Income (local m)]]*Table1[[#This Row],[Fx]]</f>
        <v>173.85957984000001</v>
      </c>
      <c r="S114" s="15">
        <f>Table1[[#This Row],[Latest Net Income ($m)]]/Table1[[#This Row],[Previous Net Income ($m)]]-1</f>
        <v>1.3000577392218267</v>
      </c>
      <c r="T114" s="1">
        <f>Table1[[#This Row],[Latest Number Employed]]</f>
        <v>7682</v>
      </c>
      <c r="U114" s="1">
        <f>Table1[[#This Row],[Latest Operating Profit (local m)]]*Table1[[#This Row],[Fx]]</f>
        <v>226.10676522</v>
      </c>
      <c r="V114" s="1">
        <v>1030.0438291528476</v>
      </c>
      <c r="W114" s="1">
        <v>1030.0438291528476</v>
      </c>
      <c r="X114" s="1">
        <v>146.09204996624015</v>
      </c>
      <c r="Y114" s="1">
        <v>75.589224076966659</v>
      </c>
      <c r="Z114" s="1">
        <v>7019</v>
      </c>
      <c r="AA114" s="1">
        <v>134.63979618367873</v>
      </c>
      <c r="AB114" s="1">
        <v>6643.5731431300001</v>
      </c>
      <c r="AC114" s="1">
        <v>6643.5731431300001</v>
      </c>
      <c r="AD114" s="1">
        <v>942.26400091999994</v>
      </c>
      <c r="AE114" s="1">
        <v>487.53511722000002</v>
      </c>
      <c r="AF114" s="1">
        <v>868.39929389999998</v>
      </c>
      <c r="AG114" s="1"/>
    </row>
    <row r="115" spans="1:33">
      <c r="A115" t="s">
        <v>230</v>
      </c>
      <c r="B115" t="s">
        <v>88</v>
      </c>
      <c r="C115" t="s">
        <v>50</v>
      </c>
      <c r="D115" t="s">
        <v>51</v>
      </c>
      <c r="E115">
        <f>_xlfn.XLOOKUP(Table1[[#This Row],[Currency]],Fx!$H$5:$H$24,Fx!$I$5:$I$24,"NA",0,1)</f>
        <v>1.2735148999999999E-2</v>
      </c>
      <c r="F115" s="40">
        <v>95369</v>
      </c>
      <c r="G115" s="40">
        <v>95369</v>
      </c>
      <c r="H115" s="40">
        <v>5160</v>
      </c>
      <c r="I115" s="40">
        <v>12452</v>
      </c>
      <c r="J115" s="40">
        <v>17346</v>
      </c>
      <c r="K115" s="40">
        <v>21134</v>
      </c>
      <c r="L115" s="40">
        <f>Table1[[#This Row],[Latest Total Sales (local m)]]*Table1[[#This Row],[Fx]]</f>
        <v>1214.5384249809999</v>
      </c>
      <c r="M115" s="15">
        <f>Table1[[#This Row],[Latest Total Sales ($m)]]/Table1[[#This Row],[Previous Total Sales ($m)]]-1</f>
        <v>6.6377890288680463E-2</v>
      </c>
      <c r="N115" s="1">
        <f>IF(Table1[[#This Row],[Latest Pharma Sales (local m)]]*Table1[[#This Row],[Fx]]=0,"",Table1[[#This Row],[Latest Pharma Sales (local m)]]*Table1[[#This Row],[Fx]])</f>
        <v>1214.5384249809999</v>
      </c>
      <c r="O115" s="15">
        <f>Table1[[#This Row],[Latest Pharma Sales ($m)]]/Table1[[#This Row],[Previous Pharma Sales ($m)]]-1</f>
        <v>6.6377890288680463E-2</v>
      </c>
      <c r="P115" s="1">
        <f>Table1[[#This Row],[Latest R&amp;D (local m)]]*Table1[[#This Row],[Fx]]</f>
        <v>65.713368840000001</v>
      </c>
      <c r="Q115" s="15">
        <f>Table1[[#This Row],[Latest R&amp;D ($m)]]/Table1[[#This Row],[Previous R&amp;D ($m)]]-1</f>
        <v>-5.8643565229545946E-2</v>
      </c>
      <c r="R115" s="1">
        <f>Table1[[#This Row],[Latest Net Income (local m)]]*Table1[[#This Row],[Fx]]</f>
        <v>158.578075348</v>
      </c>
      <c r="S115" s="15">
        <f>Table1[[#This Row],[Latest Net Income ($m)]]/Table1[[#This Row],[Previous Net Income ($m)]]-1</f>
        <v>0.50820513712837023</v>
      </c>
      <c r="T115" s="1">
        <f>Table1[[#This Row],[Latest Number Employed]]</f>
        <v>17346</v>
      </c>
      <c r="U115" s="1">
        <f>Table1[[#This Row],[Latest Operating Profit (local m)]]*Table1[[#This Row],[Fx]]</f>
        <v>269.144638966</v>
      </c>
      <c r="V115" s="1">
        <v>1138.9381156919999</v>
      </c>
      <c r="W115" s="1">
        <v>1138.9381156919999</v>
      </c>
      <c r="X115" s="1">
        <v>69.807106439999998</v>
      </c>
      <c r="Y115" s="1">
        <v>105.143571948</v>
      </c>
      <c r="Z115" s="1">
        <v>15731</v>
      </c>
      <c r="AA115" s="1">
        <v>237.76354567499999</v>
      </c>
      <c r="AB115" s="1">
        <v>84188</v>
      </c>
      <c r="AC115" s="1">
        <v>84188</v>
      </c>
      <c r="AD115" s="1">
        <v>5160</v>
      </c>
      <c r="AE115" s="1">
        <v>7772</v>
      </c>
      <c r="AF115" s="1">
        <v>17575</v>
      </c>
      <c r="AG115" s="1"/>
    </row>
    <row r="116" spans="1:33">
      <c r="A116" t="s">
        <v>229</v>
      </c>
      <c r="B116" t="s">
        <v>88</v>
      </c>
      <c r="C116" t="s">
        <v>109</v>
      </c>
      <c r="D116" t="s">
        <v>44</v>
      </c>
      <c r="E116">
        <f>_xlfn.XLOOKUP(Table1[[#This Row],[Currency]],Fx!$H$5:$H$24,Fx!$I$5:$I$24,"NA",0,1)</f>
        <v>0.14885238000000001</v>
      </c>
      <c r="F116" s="40">
        <v>7977</v>
      </c>
      <c r="G116" s="40">
        <v>7977</v>
      </c>
      <c r="H116" s="40">
        <v>806</v>
      </c>
      <c r="I116" s="40">
        <v>2227</v>
      </c>
      <c r="J116" s="40">
        <v>5213</v>
      </c>
      <c r="K116" s="40">
        <v>2261</v>
      </c>
      <c r="L116" s="40">
        <f>Table1[[#This Row],[Latest Total Sales (local m)]]*Table1[[#This Row],[Fx]]</f>
        <v>1187.3954352600001</v>
      </c>
      <c r="M116" s="15">
        <f>Table1[[#This Row],[Latest Total Sales ($m)]]/Table1[[#This Row],[Previous Total Sales ($m)]]-1</f>
        <v>0.20000755098971079</v>
      </c>
      <c r="N116" s="1">
        <f>IF(Table1[[#This Row],[Latest Pharma Sales (local m)]]*Table1[[#This Row],[Fx]]=0,"",Table1[[#This Row],[Latest Pharma Sales (local m)]]*Table1[[#This Row],[Fx]])</f>
        <v>1187.3954352600001</v>
      </c>
      <c r="O116" s="15">
        <f>Table1[[#This Row],[Latest Pharma Sales ($m)]]/Table1[[#This Row],[Previous Pharma Sales ($m)]]-1</f>
        <v>0.22122978513580605</v>
      </c>
      <c r="P116" s="1">
        <f>Table1[[#This Row],[Latest R&amp;D (local m)]]*Table1[[#This Row],[Fx]]</f>
        <v>119.97501828</v>
      </c>
      <c r="Q116" s="15">
        <f>Table1[[#This Row],[Latest R&amp;D ($m)]]/Table1[[#This Row],[Previous R&amp;D ($m)]]-1</f>
        <v>2.6453376519355754E-2</v>
      </c>
      <c r="R116" s="1">
        <f>Table1[[#This Row],[Latest Net Income (local m)]]*Table1[[#This Row],[Fx]]</f>
        <v>331.49425026</v>
      </c>
      <c r="S116" s="15">
        <f>Table1[[#This Row],[Latest Net Income ($m)]]/Table1[[#This Row],[Previous Net Income ($m)]]-1</f>
        <v>0.26305351973829483</v>
      </c>
      <c r="T116" s="1">
        <f>Table1[[#This Row],[Latest Number Employed]]</f>
        <v>5213</v>
      </c>
      <c r="U116" s="1">
        <f>Table1[[#This Row],[Latest Operating Profit (local m)]]*Table1[[#This Row],[Fx]]</f>
        <v>336.55523118000002</v>
      </c>
      <c r="V116" s="1">
        <v>989.48996969285008</v>
      </c>
      <c r="W116" s="1">
        <v>972.29485368960002</v>
      </c>
      <c r="X116" s="1">
        <v>116.8830665128</v>
      </c>
      <c r="Y116" s="1">
        <v>262.45463480335002</v>
      </c>
      <c r="Z116" s="1">
        <v>5292</v>
      </c>
      <c r="AA116" s="1">
        <v>289.74030163590004</v>
      </c>
      <c r="AB116" s="1">
        <v>6382.009</v>
      </c>
      <c r="AC116" s="1">
        <v>6271.1040000000003</v>
      </c>
      <c r="AD116" s="1">
        <v>753.87199999999996</v>
      </c>
      <c r="AE116" s="1">
        <v>1692.779</v>
      </c>
      <c r="AF116" s="1">
        <v>1868.7660000000001</v>
      </c>
      <c r="AG116" s="1"/>
    </row>
    <row r="117" spans="1:33">
      <c r="A117" t="s">
        <v>228</v>
      </c>
      <c r="B117" t="s">
        <v>94</v>
      </c>
      <c r="C117" t="s">
        <v>77</v>
      </c>
      <c r="D117" t="s">
        <v>78</v>
      </c>
      <c r="E117">
        <f>_xlfn.XLOOKUP(Table1[[#This Row],[Currency]],Fx!$H$5:$H$24,Fx!$I$5:$I$24,"NA",0,1)</f>
        <v>7.6579064999999997E-3</v>
      </c>
      <c r="F117" s="1">
        <v>1018751</v>
      </c>
      <c r="G117" s="1">
        <v>152393</v>
      </c>
      <c r="H117" s="1">
        <v>31900</v>
      </c>
      <c r="I117" s="1">
        <v>-1490</v>
      </c>
      <c r="J117" s="1">
        <v>22484</v>
      </c>
      <c r="K117" s="1">
        <v>12863</v>
      </c>
      <c r="L117" s="1">
        <f>Table1[[#This Row],[Latest Total Sales (local m)]]*Table1[[#This Row],[Fx]]</f>
        <v>7801.4999047814999</v>
      </c>
      <c r="M117" s="15">
        <f>Table1[[#This Row],[Latest Total Sales ($m)]]/Table1[[#This Row],[Previous Total Sales ($m)]]-1</f>
        <v>-7.5268913665351156E-2</v>
      </c>
      <c r="N117" s="1">
        <f>IF(Table1[[#This Row],[Latest Pharma Sales (local m)]]*Table1[[#This Row],[Fx]]=0,"",Table1[[#This Row],[Latest Pharma Sales (local m)]]*Table1[[#This Row],[Fx]])</f>
        <v>1167.0113452544999</v>
      </c>
      <c r="O117" s="15">
        <f>Table1[[#This Row],[Latest Pharma Sales ($m)]]/Table1[[#This Row],[Previous Pharma Sales ($m)]]-1</f>
        <v>-0.30214757317893304</v>
      </c>
      <c r="P117" s="1">
        <f>Table1[[#This Row],[Latest R&amp;D (local m)]]*Table1[[#This Row],[Fx]]</f>
        <v>244.28721734999999</v>
      </c>
      <c r="Q117" s="15">
        <f>Table1[[#This Row],[Latest R&amp;D ($m)]]/Table1[[#This Row],[Previous R&amp;D ($m)]]-1</f>
        <v>-0.18045202294525309</v>
      </c>
      <c r="R117" s="1">
        <f>Table1[[#This Row],[Latest Net Income (local m)]]*Table1[[#This Row],[Fx]]</f>
        <v>-11.410280685</v>
      </c>
      <c r="S117" s="15">
        <f>Table1[[#This Row],[Latest Net Income ($m)]]/Table1[[#This Row],[Previous Net Income ($m)]]-1</f>
        <v>-0.70271121190590957</v>
      </c>
      <c r="T117" s="1">
        <f>Table1[[#This Row],[Latest Number Employed]]</f>
        <v>22484</v>
      </c>
      <c r="U117" s="1">
        <f>Table1[[#This Row],[Latest Operating Profit (local m)]]*Table1[[#This Row],[Fx]]</f>
        <v>98.5036513095</v>
      </c>
      <c r="V117" s="1">
        <v>8436.5065910180001</v>
      </c>
      <c r="W117" s="1">
        <v>1672.2895850210002</v>
      </c>
      <c r="X117" s="1">
        <v>298.07555407300003</v>
      </c>
      <c r="Y117" s="1">
        <v>-38.381133570999999</v>
      </c>
      <c r="Z117" s="1">
        <v>21090</v>
      </c>
      <c r="AA117" s="1">
        <v>500.43058347700003</v>
      </c>
      <c r="AB117" s="1">
        <v>926054</v>
      </c>
      <c r="AC117" s="1">
        <v>183563</v>
      </c>
      <c r="AD117" s="1">
        <v>32719</v>
      </c>
      <c r="AE117" s="1">
        <v>-4213</v>
      </c>
      <c r="AF117" s="1">
        <v>54931</v>
      </c>
      <c r="AG117" s="1"/>
    </row>
    <row r="118" spans="1:33">
      <c r="A118" s="32" t="s">
        <v>227</v>
      </c>
      <c r="B118" t="s">
        <v>88</v>
      </c>
      <c r="C118" t="s">
        <v>58</v>
      </c>
      <c r="D118" t="s">
        <v>59</v>
      </c>
      <c r="E118">
        <f>_xlfn.XLOOKUP(Table1[[#This Row],[Currency]],Fx!$H$5:$H$24,Fx!$I$5:$I$24,"NA",0,1)</f>
        <v>7.7677530000000005E-4</v>
      </c>
      <c r="F118" s="40">
        <v>1488345</v>
      </c>
      <c r="G118" s="40">
        <v>1488345</v>
      </c>
      <c r="H118" s="40">
        <v>176325</v>
      </c>
      <c r="I118" s="40">
        <v>79978</v>
      </c>
      <c r="J118" s="40">
        <v>2396</v>
      </c>
      <c r="K118" s="40">
        <v>109906</v>
      </c>
      <c r="L118" s="40">
        <f>Table1[[#This Row],[Latest Total Sales (local m)]]*Table1[[#This Row],[Fx]]</f>
        <v>1156.1096338785001</v>
      </c>
      <c r="M118" s="15">
        <f>Table1[[#This Row],[Latest Total Sales ($m)]]/Table1[[#This Row],[Previous Total Sales ($m)]]-1</f>
        <v>-1.55474883680502E-2</v>
      </c>
      <c r="N118" s="1">
        <f>IF(Table1[[#This Row],[Latest Pharma Sales (local m)]]*Table1[[#This Row],[Fx]]=0,"",Table1[[#This Row],[Latest Pharma Sales (local m)]]*Table1[[#This Row],[Fx]])</f>
        <v>1156.1096338785001</v>
      </c>
      <c r="O118" s="15">
        <f>Table1[[#This Row],[Latest Pharma Sales ($m)]]/Table1[[#This Row],[Previous Pharma Sales ($m)]]-1</f>
        <v>-1.55474883680502E-2</v>
      </c>
      <c r="P118" s="1">
        <f>Table1[[#This Row],[Latest R&amp;D (local m)]]*Table1[[#This Row],[Fx]]</f>
        <v>136.96490477250001</v>
      </c>
      <c r="Q118" s="15">
        <f>Table1[[#This Row],[Latest R&amp;D ($m)]]/Table1[[#This Row],[Previous R&amp;D ($m)]]-1</f>
        <v>-4.1348123795595826E-2</v>
      </c>
      <c r="R118" s="1">
        <f>Table1[[#This Row],[Latest Net Income (local m)]]*Table1[[#This Row],[Fx]]</f>
        <v>62.124934943400007</v>
      </c>
      <c r="S118" s="15">
        <f>Table1[[#This Row],[Latest Net Income ($m)]]/Table1[[#This Row],[Previous Net Income ($m)]]-1</f>
        <v>0.66374665963134061</v>
      </c>
      <c r="T118" s="1">
        <f>Table1[[#This Row],[Latest Number Employed]]</f>
        <v>2396</v>
      </c>
      <c r="U118" s="1">
        <f>Table1[[#This Row],[Latest Operating Profit (local m)]]*Table1[[#This Row],[Fx]]</f>
        <v>85.37226612180001</v>
      </c>
      <c r="V118" s="1">
        <v>1174.3681083834001</v>
      </c>
      <c r="W118" s="1">
        <v>1174.3681083834001</v>
      </c>
      <c r="X118" s="1">
        <v>142.87241090559999</v>
      </c>
      <c r="Y118" s="1">
        <v>37.340381472000004</v>
      </c>
      <c r="Z118" s="1">
        <v>1904</v>
      </c>
      <c r="AA118" s="1">
        <v>3.8555342386000002</v>
      </c>
      <c r="AB118" s="1">
        <v>1343559</v>
      </c>
      <c r="AC118" s="1">
        <v>1343559</v>
      </c>
      <c r="AD118" s="1">
        <v>163456</v>
      </c>
      <c r="AE118" s="1">
        <v>42720</v>
      </c>
      <c r="AF118" s="1">
        <v>4411</v>
      </c>
      <c r="AG118" s="1"/>
    </row>
    <row r="119" spans="1:33">
      <c r="A119" t="s">
        <v>225</v>
      </c>
      <c r="B119" t="s">
        <v>88</v>
      </c>
      <c r="C119" t="s">
        <v>226</v>
      </c>
      <c r="D119" t="s">
        <v>74</v>
      </c>
      <c r="E119">
        <f>_xlfn.XLOOKUP(Table1[[#This Row],[Currency]],Fx!$H$5:$H$24,Fx!$I$5:$I$24,"NA",0,1)</f>
        <v>1.0537698</v>
      </c>
      <c r="F119" s="1">
        <v>2500</v>
      </c>
      <c r="G119" s="1">
        <v>1087</v>
      </c>
      <c r="H119" s="1">
        <v>171</v>
      </c>
      <c r="I119" s="1">
        <v>132.9</v>
      </c>
      <c r="J119" s="1">
        <v>9600</v>
      </c>
      <c r="K119" s="1">
        <v>200.5</v>
      </c>
      <c r="L119" s="1">
        <f>Table1[[#This Row],[Latest Total Sales (local m)]]*Table1[[#This Row],[Fx]]</f>
        <v>2634.4245000000001</v>
      </c>
      <c r="M119" s="15">
        <f>Table1[[#This Row],[Latest Total Sales ($m)]]/Table1[[#This Row],[Previous Total Sales ($m)]]-1</f>
        <v>-9.4234213505961728E-2</v>
      </c>
      <c r="N119" s="1">
        <f>IF(Table1[[#This Row],[Latest Pharma Sales (local m)]]*Table1[[#This Row],[Fx]]=0,"",Table1[[#This Row],[Latest Pharma Sales (local m)]]*Table1[[#This Row],[Fx]])</f>
        <v>1145.4477726</v>
      </c>
      <c r="O119" s="15">
        <f>Table1[[#This Row],[Latest Pharma Sales ($m)]]/Table1[[#This Row],[Previous Pharma Sales ($m)]]-1</f>
        <v>-0.10908877240446402</v>
      </c>
      <c r="P119" s="1">
        <f>Table1[[#This Row],[Latest R&amp;D (local m)]]*Table1[[#This Row],[Fx]]</f>
        <v>180.19463579999999</v>
      </c>
      <c r="Q119" s="15">
        <f>Table1[[#This Row],[Latest R&amp;D ($m)]]/Table1[[#This Row],[Previous R&amp;D ($m)]]-1</f>
        <v>0.12018985234438695</v>
      </c>
      <c r="R119" s="1">
        <f>Table1[[#This Row],[Latest Net Income (local m)]]*Table1[[#This Row],[Fx]]</f>
        <v>140.04600642</v>
      </c>
      <c r="S119" s="15" t="e">
        <f>Table1[[#This Row],[Latest Net Income ($m)]]/Table1[[#This Row],[Previous Net Income ($m)]]-1</f>
        <v>#DIV/0!</v>
      </c>
      <c r="T119" s="1">
        <f>Table1[[#This Row],[Latest Number Employed]]</f>
        <v>9600</v>
      </c>
      <c r="U119" s="1">
        <f>Table1[[#This Row],[Latest Operating Profit (local m)]]*Table1[[#This Row],[Fx]]</f>
        <v>211.28084490000001</v>
      </c>
      <c r="V119" s="1">
        <v>2908.5052000000001</v>
      </c>
      <c r="W119" s="1">
        <v>1285.7036000000001</v>
      </c>
      <c r="X119" s="1">
        <v>160.86080000000001</v>
      </c>
      <c r="Y119" s="1">
        <v>0</v>
      </c>
      <c r="Z119" s="1">
        <v>9600</v>
      </c>
      <c r="AA119" s="1">
        <v>0</v>
      </c>
      <c r="AB119" s="1">
        <v>2459</v>
      </c>
      <c r="AC119" s="1">
        <v>1087</v>
      </c>
      <c r="AD119" s="1">
        <v>136</v>
      </c>
      <c r="AG119" s="1"/>
    </row>
    <row r="120" spans="1:33">
      <c r="A120" t="s">
        <v>224</v>
      </c>
      <c r="B120" t="s">
        <v>88</v>
      </c>
      <c r="C120" t="s">
        <v>35</v>
      </c>
      <c r="D120" t="s">
        <v>36</v>
      </c>
      <c r="E120">
        <f>_xlfn.XLOOKUP(Table1[[#This Row],[Currency]],Fx!$H$5:$H$24,Fx!$I$5:$I$24,"NA",0,1)</f>
        <v>1</v>
      </c>
      <c r="F120" s="1">
        <v>1121</v>
      </c>
      <c r="G120" s="1">
        <v>1121</v>
      </c>
      <c r="H120" s="1">
        <v>193</v>
      </c>
      <c r="I120" s="1">
        <v>-224</v>
      </c>
      <c r="J120" s="1">
        <v>2500</v>
      </c>
      <c r="K120" s="1">
        <v>-162</v>
      </c>
      <c r="L120" s="1">
        <f>Table1[[#This Row],[Latest Total Sales (local m)]]*Table1[[#This Row],[Fx]]</f>
        <v>1121</v>
      </c>
      <c r="M120" s="15">
        <f>Table1[[#This Row],[Latest Total Sales ($m)]]/Table1[[#This Row],[Previous Total Sales ($m)]]-1</f>
        <v>-0.37479085331846063</v>
      </c>
      <c r="N120" s="1">
        <f>IF(Table1[[#This Row],[Latest Pharma Sales (local m)]]*Table1[[#This Row],[Fx]]=0,"",Table1[[#This Row],[Latest Pharma Sales (local m)]]*Table1[[#This Row],[Fx]])</f>
        <v>1121</v>
      </c>
      <c r="O120" s="15">
        <f>Table1[[#This Row],[Latest Pharma Sales ($m)]]/Table1[[#This Row],[Previous Pharma Sales ($m)]]-1</f>
        <v>9.5796676441837647E-2</v>
      </c>
      <c r="P120" s="1">
        <f>Table1[[#This Row],[Latest R&amp;D (local m)]]*Table1[[#This Row],[Fx]]</f>
        <v>193</v>
      </c>
      <c r="Q120" s="15">
        <f>Table1[[#This Row],[Latest R&amp;D ($m)]]/Table1[[#This Row],[Previous R&amp;D ($m)]]-1</f>
        <v>-0.17521367521367526</v>
      </c>
      <c r="R120" s="1">
        <f>Table1[[#This Row],[Latest Net Income (local m)]]*Table1[[#This Row],[Fx]]</f>
        <v>-224</v>
      </c>
      <c r="S120" s="15">
        <f>Table1[[#This Row],[Latest Net Income ($m)]]/Table1[[#This Row],[Previous Net Income ($m)]]-1</f>
        <v>-1.9696969696969697</v>
      </c>
      <c r="T120" s="1">
        <f>Table1[[#This Row],[Latest Number Employed]]</f>
        <v>2500</v>
      </c>
      <c r="U120" s="1">
        <f>Table1[[#This Row],[Latest Operating Profit (local m)]]*Table1[[#This Row],[Fx]]</f>
        <v>-162</v>
      </c>
      <c r="V120" s="1">
        <v>1793</v>
      </c>
      <c r="W120" s="1">
        <v>1023</v>
      </c>
      <c r="X120" s="1">
        <v>234</v>
      </c>
      <c r="Y120" s="1">
        <v>231</v>
      </c>
      <c r="Z120" s="1">
        <v>2416</v>
      </c>
      <c r="AA120" s="1">
        <v>398</v>
      </c>
      <c r="AB120" s="1">
        <v>1793</v>
      </c>
      <c r="AC120" s="1">
        <v>1023</v>
      </c>
      <c r="AD120" s="1">
        <v>234</v>
      </c>
      <c r="AE120" s="1">
        <v>231</v>
      </c>
      <c r="AF120" s="1">
        <v>398</v>
      </c>
      <c r="AG120" s="1"/>
    </row>
    <row r="121" spans="1:33">
      <c r="A121" s="32" t="s">
        <v>222</v>
      </c>
      <c r="B121" t="s">
        <v>88</v>
      </c>
      <c r="C121" t="s">
        <v>58</v>
      </c>
      <c r="D121" t="s">
        <v>59</v>
      </c>
      <c r="E121">
        <f>_xlfn.XLOOKUP(Table1[[#This Row],[Currency]],Fx!$H$5:$H$24,Fx!$I$5:$I$24,"NA",0,1)</f>
        <v>7.7677530000000005E-4</v>
      </c>
      <c r="F121" s="40">
        <v>1431545</v>
      </c>
      <c r="G121" s="40">
        <v>1431545</v>
      </c>
      <c r="H121" s="40">
        <v>13805</v>
      </c>
      <c r="I121" s="40">
        <v>26701</v>
      </c>
      <c r="J121" s="40">
        <v>1056</v>
      </c>
      <c r="K121" s="40">
        <v>38244</v>
      </c>
      <c r="L121" s="40">
        <f>Table1[[#This Row],[Latest Total Sales (local m)]]*Table1[[#This Row],[Fx]]</f>
        <v>1111.9887968385001</v>
      </c>
      <c r="M121" s="15">
        <f>Table1[[#This Row],[Latest Total Sales ($m)]]/Table1[[#This Row],[Previous Total Sales ($m)]]-1</f>
        <v>-4.9312636000359955E-2</v>
      </c>
      <c r="N121" s="1">
        <f>IF(Table1[[#This Row],[Latest Pharma Sales (local m)]]*Table1[[#This Row],[Fx]]=0,"",Table1[[#This Row],[Latest Pharma Sales (local m)]]*Table1[[#This Row],[Fx]])</f>
        <v>1111.9887968385001</v>
      </c>
      <c r="O121" s="15">
        <f>Table1[[#This Row],[Latest Pharma Sales ($m)]]/Table1[[#This Row],[Previous Pharma Sales ($m)]]-1</f>
        <v>-4.9312636000359955E-2</v>
      </c>
      <c r="P121" s="1">
        <f>Table1[[#This Row],[Latest R&amp;D (local m)]]*Table1[[#This Row],[Fx]]</f>
        <v>10.723383016500001</v>
      </c>
      <c r="Q121" s="15">
        <f>Table1[[#This Row],[Latest R&amp;D ($m)]]/Table1[[#This Row],[Previous R&amp;D ($m)]]-1</f>
        <v>-1.9947446105556321E-2</v>
      </c>
      <c r="R121" s="1">
        <f>Table1[[#This Row],[Latest Net Income (local m)]]*Table1[[#This Row],[Fx]]</f>
        <v>20.740677285300002</v>
      </c>
      <c r="S121" s="15">
        <f>Table1[[#This Row],[Latest Net Income ($m)]]/Table1[[#This Row],[Previous Net Income ($m)]]-1</f>
        <v>-1.2082893576866316E-2</v>
      </c>
      <c r="T121" s="1">
        <f>Table1[[#This Row],[Latest Number Employed]]</f>
        <v>1056</v>
      </c>
      <c r="U121" s="1">
        <f>Table1[[#This Row],[Latest Operating Profit (local m)]]*Table1[[#This Row],[Fx]]</f>
        <v>29.706994573200003</v>
      </c>
      <c r="V121" s="1">
        <v>1169.6682200132</v>
      </c>
      <c r="W121" s="1">
        <v>1169.6682200132</v>
      </c>
      <c r="X121" s="1">
        <v>10.941640806800001</v>
      </c>
      <c r="Y121" s="1">
        <v>20.9943497794</v>
      </c>
      <c r="Z121" s="1">
        <v>1042</v>
      </c>
      <c r="AA121" s="1">
        <v>39.203904255200001</v>
      </c>
      <c r="AB121" s="1">
        <v>1338182</v>
      </c>
      <c r="AC121" s="1">
        <v>1338182</v>
      </c>
      <c r="AD121" s="1">
        <v>12518</v>
      </c>
      <c r="AE121" s="1">
        <v>24019</v>
      </c>
      <c r="AF121" s="1">
        <v>44852</v>
      </c>
      <c r="AG121" s="21" t="s">
        <v>223</v>
      </c>
    </row>
    <row r="122" spans="1:33">
      <c r="A122" t="s">
        <v>219</v>
      </c>
      <c r="B122" t="s">
        <v>88</v>
      </c>
      <c r="C122" t="s">
        <v>220</v>
      </c>
      <c r="D122" t="s">
        <v>44</v>
      </c>
      <c r="E122">
        <f>_xlfn.XLOOKUP(Table1[[#This Row],[Currency]],Fx!$H$5:$H$24,Fx!$I$5:$I$24,"NA",0,1)</f>
        <v>0.14885238000000001</v>
      </c>
      <c r="F122" s="40">
        <v>6956</v>
      </c>
      <c r="G122" s="40">
        <v>6956</v>
      </c>
      <c r="H122" s="40">
        <v>997</v>
      </c>
      <c r="I122" s="40">
        <v>703</v>
      </c>
      <c r="J122" s="40">
        <v>5005</v>
      </c>
      <c r="K122" s="40">
        <v>1037</v>
      </c>
      <c r="L122" s="40">
        <f>Table1[[#This Row],[Latest Total Sales (local m)]]*Table1[[#This Row],[Fx]]</f>
        <v>1035.4171552800001</v>
      </c>
      <c r="M122" s="15">
        <f>Table1[[#This Row],[Latest Total Sales ($m)]]/Table1[[#This Row],[Previous Total Sales ($m)]]-1</f>
        <v>6.5618318730830572E-2</v>
      </c>
      <c r="N122" s="1">
        <f>IF(Table1[[#This Row],[Latest Pharma Sales (local m)]]*Table1[[#This Row],[Fx]]=0,"",Table1[[#This Row],[Latest Pharma Sales (local m)]]*Table1[[#This Row],[Fx]])</f>
        <v>1035.4171552800001</v>
      </c>
      <c r="O122" s="15">
        <f>Table1[[#This Row],[Latest Pharma Sales ($m)]]/Table1[[#This Row],[Previous Pharma Sales ($m)]]-1</f>
        <v>6.5618318730830572E-2</v>
      </c>
      <c r="P122" s="1">
        <f>Table1[[#This Row],[Latest R&amp;D (local m)]]*Table1[[#This Row],[Fx]]</f>
        <v>148.40582286</v>
      </c>
      <c r="Q122" s="15">
        <f>Table1[[#This Row],[Latest R&amp;D ($m)]]/Table1[[#This Row],[Previous R&amp;D ($m)]]-1</f>
        <v>0.16304661648180785</v>
      </c>
      <c r="R122" s="1">
        <f>Table1[[#This Row],[Latest Net Income (local m)]]*Table1[[#This Row],[Fx]]</f>
        <v>104.64322314</v>
      </c>
      <c r="S122" s="15">
        <f>Table1[[#This Row],[Latest Net Income ($m)]]/Table1[[#This Row],[Previous Net Income ($m)]]-1</f>
        <v>3.1662191379772855</v>
      </c>
      <c r="T122" s="1">
        <f>Table1[[#This Row],[Latest Number Employed]]</f>
        <v>5005</v>
      </c>
      <c r="U122" s="1">
        <f>Table1[[#This Row],[Latest Operating Profit (local m)]]*Table1[[#This Row],[Fx]]</f>
        <v>154.35991806000001</v>
      </c>
      <c r="V122" s="1">
        <v>971.65855455000008</v>
      </c>
      <c r="W122" s="1">
        <v>971.65855455000008</v>
      </c>
      <c r="X122" s="1">
        <v>127.60092395000001</v>
      </c>
      <c r="Y122" s="1">
        <v>25.117071299999999</v>
      </c>
      <c r="Z122" s="1">
        <v>824</v>
      </c>
      <c r="AA122" s="1">
        <v>81.863047199999997</v>
      </c>
      <c r="AB122" s="1">
        <v>6267</v>
      </c>
      <c r="AC122" s="1">
        <v>6267</v>
      </c>
      <c r="AD122" s="1">
        <v>823</v>
      </c>
      <c r="AE122" s="1">
        <v>162</v>
      </c>
      <c r="AF122" s="1">
        <v>528</v>
      </c>
      <c r="AG122" s="1"/>
    </row>
    <row r="123" spans="1:33">
      <c r="A123" s="32" t="s">
        <v>218</v>
      </c>
      <c r="B123" t="s">
        <v>88</v>
      </c>
      <c r="C123" t="s">
        <v>58</v>
      </c>
      <c r="D123" t="s">
        <v>59</v>
      </c>
      <c r="E123">
        <f>_xlfn.XLOOKUP(Table1[[#This Row],[Currency]],Fx!$H$5:$H$24,Fx!$I$5:$I$24,"NA",0,1)</f>
        <v>7.7677530000000005E-4</v>
      </c>
      <c r="F123" s="28">
        <v>1331547</v>
      </c>
      <c r="G123" s="28">
        <v>1331547</v>
      </c>
      <c r="H123" s="28">
        <v>177948</v>
      </c>
      <c r="I123" s="38">
        <v>101558</v>
      </c>
      <c r="J123" s="40">
        <v>2297</v>
      </c>
      <c r="K123" s="28">
        <v>158090</v>
      </c>
      <c r="L123" s="40">
        <f>Table1[[#This Row],[Latest Total Sales (local m)]]*Table1[[#This Row],[Fx]]</f>
        <v>1034.3128203891001</v>
      </c>
      <c r="M123" s="15">
        <f>Table1[[#This Row],[Latest Total Sales ($m)]]/Table1[[#This Row],[Previous Total Sales ($m)]]-1</f>
        <v>-1.6506188538360611E-2</v>
      </c>
      <c r="N123" s="1">
        <f>IF(Table1[[#This Row],[Latest Pharma Sales (local m)]]*Table1[[#This Row],[Fx]]=0,"",Table1[[#This Row],[Latest Pharma Sales (local m)]]*Table1[[#This Row],[Fx]])</f>
        <v>1034.3128203891001</v>
      </c>
      <c r="O123" s="15">
        <f>Table1[[#This Row],[Latest Pharma Sales ($m)]]/Table1[[#This Row],[Previous Pharma Sales ($m)]]-1</f>
        <v>-1.6506188538360611E-2</v>
      </c>
      <c r="P123" s="1">
        <f>Table1[[#This Row],[Latest R&amp;D (local m)]]*Table1[[#This Row],[Fx]]</f>
        <v>138.22561108440001</v>
      </c>
      <c r="Q123" s="15">
        <f>Table1[[#This Row],[Latest R&amp;D ($m)]]/Table1[[#This Row],[Previous R&amp;D ($m)]]-1</f>
        <v>0.37448273855501779</v>
      </c>
      <c r="R123" s="1">
        <f>Table1[[#This Row],[Latest Net Income (local m)]]*Table1[[#This Row],[Fx]]</f>
        <v>78.887745917400011</v>
      </c>
      <c r="S123" s="15">
        <f>Table1[[#This Row],[Latest Net Income ($m)]]/Table1[[#This Row],[Previous Net Income ($m)]]-1</f>
        <v>0.10769878811128497</v>
      </c>
      <c r="T123" s="1">
        <f>Table1[[#This Row],[Latest Number Employed]]</f>
        <v>2297</v>
      </c>
      <c r="U123" s="1">
        <f>Table1[[#This Row],[Latest Operating Profit (local m)]]*Table1[[#This Row],[Fx]]</f>
        <v>122.80040717700001</v>
      </c>
      <c r="V123" s="1">
        <v>1051.6719153036001</v>
      </c>
      <c r="W123" s="1">
        <v>1051.6719153036001</v>
      </c>
      <c r="X123" s="1">
        <v>100.5655489204</v>
      </c>
      <c r="Y123" s="1">
        <v>71.217687302800002</v>
      </c>
      <c r="Z123" s="1">
        <v>2269</v>
      </c>
      <c r="AA123" s="1">
        <v>109.2555787096</v>
      </c>
      <c r="AB123" s="1">
        <v>1203186</v>
      </c>
      <c r="AC123" s="1">
        <v>1203186</v>
      </c>
      <c r="AD123" s="1">
        <v>115054</v>
      </c>
      <c r="AE123" s="1">
        <v>81478</v>
      </c>
      <c r="AF123" s="1">
        <v>124996</v>
      </c>
      <c r="AG123" s="1"/>
    </row>
    <row r="124" spans="1:33">
      <c r="A124" s="32" t="s">
        <v>217</v>
      </c>
      <c r="B124" t="s">
        <v>88</v>
      </c>
      <c r="C124" t="s">
        <v>58</v>
      </c>
      <c r="D124" t="s">
        <v>59</v>
      </c>
      <c r="E124">
        <f>_xlfn.XLOOKUP(Table1[[#This Row],[Currency]],Fx!$H$5:$H$24,Fx!$I$5:$I$24,"NA",0,1)</f>
        <v>7.7677530000000005E-4</v>
      </c>
      <c r="F124" s="40">
        <v>1280092</v>
      </c>
      <c r="G124" s="40">
        <v>1280092</v>
      </c>
      <c r="H124" s="40">
        <v>201356</v>
      </c>
      <c r="I124" s="40">
        <v>39163</v>
      </c>
      <c r="J124" s="40">
        <v>1644</v>
      </c>
      <c r="K124" s="40">
        <v>95797</v>
      </c>
      <c r="L124" s="40">
        <f>Table1[[#This Row],[Latest Total Sales (local m)]]*Table1[[#This Row],[Fx]]</f>
        <v>994.34384732760009</v>
      </c>
      <c r="M124" s="15">
        <f>Table1[[#This Row],[Latest Total Sales ($m)]]/Table1[[#This Row],[Previous Total Sales ($m)]]-1</f>
        <v>-1.3337057338854263E-2</v>
      </c>
      <c r="N124" s="1">
        <f>IF(Table1[[#This Row],[Latest Pharma Sales (local m)]]*Table1[[#This Row],[Fx]]=0,"",Table1[[#This Row],[Latest Pharma Sales (local m)]]*Table1[[#This Row],[Fx]])</f>
        <v>994.34384732760009</v>
      </c>
      <c r="O124" s="15">
        <f>Table1[[#This Row],[Latest Pharma Sales ($m)]]/Table1[[#This Row],[Previous Pharma Sales ($m)]]-1</f>
        <v>-1.3337057338854263E-2</v>
      </c>
      <c r="P124" s="1">
        <f>Table1[[#This Row],[Latest R&amp;D (local m)]]*Table1[[#This Row],[Fx]]</f>
        <v>156.40836730680002</v>
      </c>
      <c r="Q124" s="15">
        <f>Table1[[#This Row],[Latest R&amp;D ($m)]]/Table1[[#This Row],[Previous R&amp;D ($m)]]-1</f>
        <v>0.40601464560328115</v>
      </c>
      <c r="R124" s="1">
        <f>Table1[[#This Row],[Latest Net Income (local m)]]*Table1[[#This Row],[Fx]]</f>
        <v>30.420851073900003</v>
      </c>
      <c r="S124" s="15">
        <f>Table1[[#This Row],[Latest Net Income ($m)]]/Table1[[#This Row],[Previous Net Income ($m)]]-1</f>
        <v>0.4141471193079147</v>
      </c>
      <c r="T124" s="1">
        <f>Table1[[#This Row],[Latest Number Employed]]</f>
        <v>1644</v>
      </c>
      <c r="U124" s="1">
        <f>Table1[[#This Row],[Latest Operating Profit (local m)]]*Table1[[#This Row],[Fx]]</f>
        <v>74.412743414100007</v>
      </c>
      <c r="V124" s="1">
        <v>1007.7847300576001</v>
      </c>
      <c r="W124" s="1">
        <v>1007.7847300576001</v>
      </c>
      <c r="X124" s="1">
        <v>111.2423457294</v>
      </c>
      <c r="Y124" s="1">
        <v>21.5118007586</v>
      </c>
      <c r="Z124" s="1">
        <v>1256</v>
      </c>
      <c r="AA124" s="1">
        <v>77.706802285199998</v>
      </c>
      <c r="AB124" s="1">
        <v>1152976</v>
      </c>
      <c r="AC124" s="1">
        <v>1152976</v>
      </c>
      <c r="AD124" s="1">
        <v>127269</v>
      </c>
      <c r="AE124" s="1">
        <v>24611</v>
      </c>
      <c r="AF124" s="1">
        <v>88902</v>
      </c>
      <c r="AG124" s="1"/>
    </row>
    <row r="125" spans="1:33">
      <c r="A125" t="s">
        <v>216</v>
      </c>
      <c r="B125" t="s">
        <v>88</v>
      </c>
      <c r="C125" t="s">
        <v>77</v>
      </c>
      <c r="D125" t="s">
        <v>78</v>
      </c>
      <c r="E125">
        <f>_xlfn.XLOOKUP(Table1[[#This Row],[Currency]],Fx!$H$5:$H$24,Fx!$I$5:$I$24,"NA",0,1)</f>
        <v>7.6579064999999997E-3</v>
      </c>
      <c r="F125" s="57">
        <v>128330</v>
      </c>
      <c r="G125" s="57">
        <v>128330</v>
      </c>
      <c r="H125" s="40">
        <v>9785</v>
      </c>
      <c r="I125" s="40">
        <v>11743</v>
      </c>
      <c r="J125" s="40">
        <v>2784</v>
      </c>
      <c r="K125" s="57">
        <v>11601</v>
      </c>
      <c r="L125" s="40">
        <f>Table1[[#This Row],[Latest Total Sales (local m)]]*Table1[[#This Row],[Fx]]</f>
        <v>982.73914114499996</v>
      </c>
      <c r="M125" s="15">
        <f>Table1[[#This Row],[Latest Total Sales ($m)]]/Table1[[#This Row],[Previous Total Sales ($m)]]-1</f>
        <v>-0.10250354811352391</v>
      </c>
      <c r="N125" s="1">
        <f>IF(Table1[[#This Row],[Latest Pharma Sales (local m)]]*Table1[[#This Row],[Fx]]=0,"",Table1[[#This Row],[Latest Pharma Sales (local m)]]*Table1[[#This Row],[Fx]])</f>
        <v>982.73914114499996</v>
      </c>
      <c r="O125" s="15">
        <f>Table1[[#This Row],[Latest Pharma Sales ($m)]]/Table1[[#This Row],[Previous Pharma Sales ($m)]]-1</f>
        <v>-0.10250354811352391</v>
      </c>
      <c r="P125" s="1">
        <f>Table1[[#This Row],[Latest R&amp;D (local m)]]*Table1[[#This Row],[Fx]]</f>
        <v>74.932615102499994</v>
      </c>
      <c r="Q125" s="15">
        <f>Table1[[#This Row],[Latest R&amp;D ($m)]]/Table1[[#This Row],[Previous R&amp;D ($m)]]-1</f>
        <v>-0.2249916403276252</v>
      </c>
      <c r="R125" s="1">
        <f>Table1[[#This Row],[Latest Net Income (local m)]]*Table1[[#This Row],[Fx]]</f>
        <v>89.926796029499997</v>
      </c>
      <c r="S125" s="15">
        <f>Table1[[#This Row],[Latest Net Income ($m)]]/Table1[[#This Row],[Previous Net Income ($m)]]-1</f>
        <v>2.2058092201273638E-2</v>
      </c>
      <c r="T125" s="1">
        <f>Table1[[#This Row],[Latest Number Employed]]</f>
        <v>2784</v>
      </c>
      <c r="U125" s="1">
        <f>Table1[[#This Row],[Latest Operating Profit (local m)]]*Table1[[#This Row],[Fx]]</f>
        <v>88.839373306499994</v>
      </c>
      <c r="V125" s="1">
        <v>1094.978302231</v>
      </c>
      <c r="W125" s="1">
        <v>1094.978302231</v>
      </c>
      <c r="X125" s="1">
        <v>96.686202371000007</v>
      </c>
      <c r="Y125" s="1">
        <v>87.985992886000005</v>
      </c>
      <c r="Z125" s="1">
        <v>2949</v>
      </c>
      <c r="AA125" s="1">
        <v>85.061629279000002</v>
      </c>
      <c r="AB125" s="1">
        <v>120193</v>
      </c>
      <c r="AC125" s="1">
        <v>120193</v>
      </c>
      <c r="AD125" s="1">
        <v>10613</v>
      </c>
      <c r="AE125" s="1">
        <v>9658</v>
      </c>
      <c r="AF125" s="1">
        <v>9337</v>
      </c>
      <c r="AG125" s="1"/>
    </row>
    <row r="126" spans="1:33">
      <c r="A126" t="s">
        <v>215</v>
      </c>
      <c r="B126" t="s">
        <v>88</v>
      </c>
      <c r="C126" t="s">
        <v>43</v>
      </c>
      <c r="D126" t="s">
        <v>44</v>
      </c>
      <c r="E126">
        <f>_xlfn.XLOOKUP(Table1[[#This Row],[Currency]],Fx!$H$5:$H$24,Fx!$I$5:$I$24,"NA",0,1)</f>
        <v>0.14885238000000001</v>
      </c>
      <c r="F126" s="1">
        <v>6534</v>
      </c>
      <c r="G126" s="1">
        <v>6534</v>
      </c>
      <c r="H126" s="1">
        <v>140</v>
      </c>
      <c r="I126" s="39">
        <v>1880</v>
      </c>
      <c r="J126" s="1">
        <v>3210</v>
      </c>
      <c r="K126" s="1">
        <v>1988</v>
      </c>
      <c r="L126" s="1">
        <f>Table1[[#This Row],[Latest Total Sales (local m)]]*Table1[[#This Row],[Fx]]</f>
        <v>972.60145092000005</v>
      </c>
      <c r="M126" s="15">
        <f>Table1[[#This Row],[Latest Total Sales ($m)]]/Table1[[#This Row],[Previous Total Sales ($m)]]-1</f>
        <v>0.46303201113361769</v>
      </c>
      <c r="N126" s="1">
        <f>IF(Table1[[#This Row],[Latest Pharma Sales (local m)]]*Table1[[#This Row],[Fx]]=0,"",Table1[[#This Row],[Latest Pharma Sales (local m)]]*Table1[[#This Row],[Fx]])</f>
        <v>972.60145092000005</v>
      </c>
      <c r="O126" s="15">
        <f>Table1[[#This Row],[Latest Pharma Sales ($m)]]/Table1[[#This Row],[Previous Pharma Sales ($m)]]-1</f>
        <v>0.46303201113361769</v>
      </c>
      <c r="P126" s="1">
        <f>Table1[[#This Row],[Latest R&amp;D (local m)]]*Table1[[#This Row],[Fx]]</f>
        <v>20.839333200000002</v>
      </c>
      <c r="Q126" s="15">
        <f>Table1[[#This Row],[Latest R&amp;D ($m)]]/Table1[[#This Row],[Previous R&amp;D ($m)]]-1</f>
        <v>4.177399668613746E-2</v>
      </c>
      <c r="R126" s="1">
        <f>Table1[[#This Row],[Latest Net Income (local m)]]*Table1[[#This Row],[Fx]]</f>
        <v>279.84247440000001</v>
      </c>
      <c r="S126" s="15">
        <f>Table1[[#This Row],[Latest Net Income ($m)]]/Table1[[#This Row],[Previous Net Income ($m)]]-1</f>
        <v>0.39429356097146195</v>
      </c>
      <c r="T126" s="1">
        <f>Table1[[#This Row],[Latest Number Employed]]</f>
        <v>3210</v>
      </c>
      <c r="U126" s="1">
        <f>Table1[[#This Row],[Latest Operating Profit (local m)]]*Table1[[#This Row],[Fx]]</f>
        <v>295.91853144000004</v>
      </c>
      <c r="V126" s="1">
        <v>664.78480547147308</v>
      </c>
      <c r="W126" s="1">
        <v>664.78480547147308</v>
      </c>
      <c r="X126" s="1">
        <v>20.003698754518265</v>
      </c>
      <c r="Y126" s="1">
        <v>200.70556318500257</v>
      </c>
      <c r="Z126" s="1">
        <v>3204</v>
      </c>
      <c r="AA126" s="1">
        <v>241.02680782735862</v>
      </c>
      <c r="AB126" s="1">
        <v>4287.7267496699997</v>
      </c>
      <c r="AC126" s="1">
        <v>4287.7267496699997</v>
      </c>
      <c r="AD126" s="1">
        <v>129.01978736000001</v>
      </c>
      <c r="AE126" s="1">
        <v>1294.51005046</v>
      </c>
      <c r="AF126" s="1">
        <v>1554.5738753400001</v>
      </c>
      <c r="AG126" s="1"/>
    </row>
    <row r="127" spans="1:33">
      <c r="A127" t="s">
        <v>214</v>
      </c>
      <c r="B127" t="s">
        <v>88</v>
      </c>
      <c r="C127" t="s">
        <v>35</v>
      </c>
      <c r="D127" t="s">
        <v>36</v>
      </c>
      <c r="E127">
        <f>_xlfn.XLOOKUP(Table1[[#This Row],[Currency]],Fx!$H$5:$H$24,Fx!$I$5:$I$24,"NA",0,1)</f>
        <v>1</v>
      </c>
      <c r="F127" s="1">
        <v>935.06100000000004</v>
      </c>
      <c r="G127" s="1">
        <v>935.06100000000004</v>
      </c>
      <c r="H127" s="1">
        <v>311.68099999999998</v>
      </c>
      <c r="I127" s="1">
        <v>28.067</v>
      </c>
      <c r="J127" s="1">
        <v>698</v>
      </c>
      <c r="K127" s="1">
        <v>70.894999999999996</v>
      </c>
      <c r="L127" s="1">
        <f>Table1[[#This Row],[Latest Total Sales (local m)]]*Table1[[#This Row],[Fx]]</f>
        <v>935.06100000000004</v>
      </c>
      <c r="M127" s="15">
        <f>Table1[[#This Row],[Latest Total Sales ($m)]]/Table1[[#This Row],[Previous Total Sales ($m)]]-1</f>
        <v>1.1990672800135465</v>
      </c>
      <c r="N127" s="1">
        <f>IF(Table1[[#This Row],[Latest Pharma Sales (local m)]]*Table1[[#This Row],[Fx]]=0,"",Table1[[#This Row],[Latest Pharma Sales (local m)]]*Table1[[#This Row],[Fx]])</f>
        <v>935.06100000000004</v>
      </c>
      <c r="O127" s="15">
        <f>Table1[[#This Row],[Latest Pharma Sales ($m)]]/Table1[[#This Row],[Previous Pharma Sales ($m)]]-1</f>
        <v>1.1990672800135465</v>
      </c>
      <c r="P127" s="1">
        <f>Table1[[#This Row],[Latest R&amp;D (local m)]]*Table1[[#This Row],[Fx]]</f>
        <v>311.68099999999998</v>
      </c>
      <c r="Q127" s="15">
        <f>Table1[[#This Row],[Latest R&amp;D ($m)]]/Table1[[#This Row],[Previous R&amp;D ($m)]]-1</f>
        <v>5.9314815638482408</v>
      </c>
      <c r="R127" s="1">
        <f>Table1[[#This Row],[Latest Net Income (local m)]]*Table1[[#This Row],[Fx]]</f>
        <v>28.067</v>
      </c>
      <c r="S127" s="15">
        <f>Table1[[#This Row],[Latest Net Income ($m)]]/Table1[[#This Row],[Previous Net Income ($m)]]-1</f>
        <v>-1.3937625387561554</v>
      </c>
      <c r="T127" s="1">
        <f>Table1[[#This Row],[Latest Number Employed]]</f>
        <v>698</v>
      </c>
      <c r="U127" s="1">
        <f>Table1[[#This Row],[Latest Operating Profit (local m)]]*Table1[[#This Row],[Fx]]</f>
        <v>70.894999999999996</v>
      </c>
      <c r="V127" s="1">
        <v>425.20800000000003</v>
      </c>
      <c r="W127" s="1">
        <v>425.20800000000003</v>
      </c>
      <c r="X127" s="1">
        <v>44.966000000000001</v>
      </c>
      <c r="Y127" s="1">
        <v>-71.278999999999996</v>
      </c>
      <c r="Z127" s="1">
        <v>612</v>
      </c>
      <c r="AA127" s="1">
        <v>3.6880000000000002</v>
      </c>
      <c r="AB127" s="1">
        <v>425.20800000000003</v>
      </c>
      <c r="AC127" s="1">
        <v>425.20800000000003</v>
      </c>
      <c r="AD127" s="1">
        <v>44.966000000000001</v>
      </c>
      <c r="AE127" s="1">
        <v>-71.278999999999996</v>
      </c>
      <c r="AF127" s="1">
        <v>3.6880000000000002</v>
      </c>
      <c r="AG127" s="1"/>
    </row>
    <row r="128" spans="1:33">
      <c r="A128" t="s">
        <v>213</v>
      </c>
      <c r="B128" t="s">
        <v>88</v>
      </c>
      <c r="C128" t="s">
        <v>77</v>
      </c>
      <c r="D128" t="s">
        <v>78</v>
      </c>
      <c r="E128">
        <f>_xlfn.XLOOKUP(Table1[[#This Row],[Currency]],Fx!$H$5:$H$24,Fx!$I$5:$I$24,"NA",0,1)</f>
        <v>7.6579064999999997E-3</v>
      </c>
      <c r="F128" s="40">
        <v>144175</v>
      </c>
      <c r="G128" s="40">
        <v>121988</v>
      </c>
      <c r="H128" s="40">
        <v>24135</v>
      </c>
      <c r="I128" s="40">
        <v>22812</v>
      </c>
      <c r="J128" s="40">
        <v>1827</v>
      </c>
      <c r="K128" s="40">
        <v>30049</v>
      </c>
      <c r="L128" s="40">
        <f>Table1[[#This Row],[Latest Total Sales (local m)]]*Table1[[#This Row],[Fx]]</f>
        <v>1104.0786696374998</v>
      </c>
      <c r="M128" s="15">
        <f>Table1[[#This Row],[Latest Total Sales ($m)]]/Table1[[#This Row],[Previous Total Sales ($m)]]-1</f>
        <v>-0.11890536090648274</v>
      </c>
      <c r="N128" s="1">
        <f>IF(Table1[[#This Row],[Latest Pharma Sales (local m)]]*Table1[[#This Row],[Fx]]=0,"",Table1[[#This Row],[Latest Pharma Sales (local m)]]*Table1[[#This Row],[Fx]])</f>
        <v>934.17269812199993</v>
      </c>
      <c r="O128" s="15">
        <f>Table1[[#This Row],[Latest Pharma Sales ($m)]]/Table1[[#This Row],[Previous Pharma Sales ($m)]]-1</f>
        <v>-0.15008889040427964</v>
      </c>
      <c r="P128" s="1">
        <f>Table1[[#This Row],[Latest R&amp;D (local m)]]*Table1[[#This Row],[Fx]]</f>
        <v>184.8235733775</v>
      </c>
      <c r="Q128" s="15">
        <f>Table1[[#This Row],[Latest R&amp;D ($m)]]/Table1[[#This Row],[Previous R&amp;D ($m)]]-1</f>
        <v>-0.23112194369797168</v>
      </c>
      <c r="R128" s="1">
        <f>Table1[[#This Row],[Latest Net Income (local m)]]*Table1[[#This Row],[Fx]]</f>
        <v>174.69216307799999</v>
      </c>
      <c r="S128" s="15">
        <f>Table1[[#This Row],[Latest Net Income ($m)]]/Table1[[#This Row],[Previous Net Income ($m)]]-1</f>
        <v>-0.16787375896440682</v>
      </c>
      <c r="T128" s="1">
        <f>Table1[[#This Row],[Latest Number Employed]]</f>
        <v>1827</v>
      </c>
      <c r="U128" s="1">
        <f>Table1[[#This Row],[Latest Operating Profit (local m)]]*Table1[[#This Row],[Fx]]</f>
        <v>230.11243241849999</v>
      </c>
      <c r="V128" s="1">
        <v>1253.0761403490001</v>
      </c>
      <c r="W128" s="1">
        <v>1099.1416485500001</v>
      </c>
      <c r="X128" s="1">
        <v>240.38086646200003</v>
      </c>
      <c r="Y128" s="1">
        <v>209.93468834800001</v>
      </c>
      <c r="Z128" s="1">
        <v>2059</v>
      </c>
      <c r="AA128" s="1">
        <v>257.808615933</v>
      </c>
      <c r="AB128" s="1">
        <v>137547</v>
      </c>
      <c r="AC128" s="1">
        <v>120650</v>
      </c>
      <c r="AD128" s="1">
        <v>26386</v>
      </c>
      <c r="AE128" s="1">
        <v>23044</v>
      </c>
      <c r="AF128" s="1">
        <v>28299</v>
      </c>
      <c r="AG128" s="1"/>
    </row>
    <row r="129" spans="1:33">
      <c r="A129" t="s">
        <v>212</v>
      </c>
      <c r="B129" t="s">
        <v>34</v>
      </c>
      <c r="C129" t="s">
        <v>143</v>
      </c>
      <c r="D129" t="s">
        <v>74</v>
      </c>
      <c r="E129">
        <f>_xlfn.XLOOKUP(Table1[[#This Row],[Currency]],Fx!$H$5:$H$24,Fx!$I$5:$I$24,"NA",0,1)</f>
        <v>1.0537698</v>
      </c>
      <c r="F129" s="40">
        <v>863.24800000000005</v>
      </c>
      <c r="G129" s="40">
        <v>863.24800000000005</v>
      </c>
      <c r="H129" s="40">
        <v>64.278000000000006</v>
      </c>
      <c r="I129" s="40">
        <v>4.2809999999999997</v>
      </c>
      <c r="J129" s="40">
        <v>1845</v>
      </c>
      <c r="K129" s="40">
        <v>46.866</v>
      </c>
      <c r="L129" s="40">
        <f>Table1[[#This Row],[Latest Total Sales (local m)]]*Table1[[#This Row],[Fx]]</f>
        <v>909.66467231040008</v>
      </c>
      <c r="M129" s="15">
        <f>Table1[[#This Row],[Latest Total Sales ($m)]]/Table1[[#This Row],[Previous Total Sales ($m)]]-1</f>
        <v>-8.0600914047350591E-2</v>
      </c>
      <c r="N129" s="1">
        <f>IF(Table1[[#This Row],[Latest Pharma Sales (local m)]]*Table1[[#This Row],[Fx]]=0,"",Table1[[#This Row],[Latest Pharma Sales (local m)]]*Table1[[#This Row],[Fx]])</f>
        <v>909.66467231040008</v>
      </c>
      <c r="O129" s="15">
        <f>Table1[[#This Row],[Latest Pharma Sales ($m)]]/Table1[[#This Row],[Previous Pharma Sales ($m)]]-1</f>
        <v>-8.0600914047350591E-2</v>
      </c>
      <c r="P129" s="1">
        <f>Table1[[#This Row],[Latest R&amp;D (local m)]]*Table1[[#This Row],[Fx]]</f>
        <v>67.734215204400002</v>
      </c>
      <c r="Q129" s="15">
        <f>Table1[[#This Row],[Latest R&amp;D ($m)]]/Table1[[#This Row],[Previous R&amp;D ($m)]]-1</f>
        <v>-0.22192945805182251</v>
      </c>
      <c r="R129" s="1">
        <f>Table1[[#This Row],[Latest Net Income (local m)]]*Table1[[#This Row],[Fx]]</f>
        <v>4.5111885137999996</v>
      </c>
      <c r="S129" s="15">
        <f>Table1[[#This Row],[Latest Net Income ($m)]]/Table1[[#This Row],[Previous Net Income ($m)]]-1</f>
        <v>-0.95314507413591532</v>
      </c>
      <c r="T129" s="1">
        <f>Table1[[#This Row],[Latest Number Employed]]</f>
        <v>1845</v>
      </c>
      <c r="U129" s="1">
        <f>Table1[[#This Row],[Latest Operating Profit (local m)]]*Table1[[#This Row],[Fx]]</f>
        <v>49.385975446799996</v>
      </c>
      <c r="V129" s="1">
        <v>989.4122000000001</v>
      </c>
      <c r="W129" s="1">
        <v>989.4122000000001</v>
      </c>
      <c r="X129" s="1">
        <v>87.054079999999999</v>
      </c>
      <c r="Y129" s="1">
        <v>96.279920000000018</v>
      </c>
      <c r="Z129" s="1">
        <v>1786</v>
      </c>
      <c r="AA129" s="1">
        <v>136.84996000000001</v>
      </c>
      <c r="AB129" s="1">
        <v>836.5</v>
      </c>
      <c r="AC129" s="1">
        <v>836.5</v>
      </c>
      <c r="AD129" s="1">
        <v>73.599999999999994</v>
      </c>
      <c r="AE129" s="1">
        <v>81.400000000000006</v>
      </c>
      <c r="AF129" s="1">
        <v>115.7</v>
      </c>
      <c r="AG129" s="1"/>
    </row>
    <row r="130" spans="1:33">
      <c r="A130" t="s">
        <v>211</v>
      </c>
      <c r="B130" t="s">
        <v>88</v>
      </c>
      <c r="C130" t="s">
        <v>164</v>
      </c>
      <c r="D130" t="s">
        <v>165</v>
      </c>
      <c r="E130">
        <f>_xlfn.XLOOKUP(Table1[[#This Row],[Currency]],Fx!$H$5:$H$24,Fx!$I$5:$I$24,"NA",0,1)</f>
        <v>1.237023</v>
      </c>
      <c r="F130" s="1">
        <v>731</v>
      </c>
      <c r="G130" s="1">
        <v>731</v>
      </c>
      <c r="H130" s="1">
        <v>58.451999999999998</v>
      </c>
      <c r="I130" s="1">
        <v>-43.027000000000001</v>
      </c>
      <c r="J130" s="1">
        <v>953</v>
      </c>
      <c r="K130" s="1">
        <v>169.673</v>
      </c>
      <c r="L130" s="1">
        <f>Table1[[#This Row],[Latest Total Sales (local m)]]*Table1[[#This Row],[Fx]]</f>
        <v>904.26381300000003</v>
      </c>
      <c r="M130" s="15">
        <f>Table1[[#This Row],[Latest Total Sales ($m)]]/Table1[[#This Row],[Previous Total Sales ($m)]]-1</f>
        <v>0.14319066118836909</v>
      </c>
      <c r="N130" s="1">
        <f>IF(Table1[[#This Row],[Latest Pharma Sales (local m)]]*Table1[[#This Row],[Fx]]=0,"",Table1[[#This Row],[Latest Pharma Sales (local m)]]*Table1[[#This Row],[Fx]])</f>
        <v>904.26381300000003</v>
      </c>
      <c r="O130" s="15">
        <f>Table1[[#This Row],[Latest Pharma Sales ($m)]]/Table1[[#This Row],[Previous Pharma Sales ($m)]]-1</f>
        <v>0.14319066118836909</v>
      </c>
      <c r="P130" s="1">
        <f>Table1[[#This Row],[Latest R&amp;D (local m)]]*Table1[[#This Row],[Fx]]</f>
        <v>72.306468396</v>
      </c>
      <c r="Q130" s="15">
        <f>Table1[[#This Row],[Latest R&amp;D ($m)]]/Table1[[#This Row],[Previous R&amp;D ($m)]]-1</f>
        <v>0.39050900761538454</v>
      </c>
      <c r="R130" s="1">
        <f>Table1[[#This Row],[Latest Net Income (local m)]]*Table1[[#This Row],[Fx]]</f>
        <v>-53.225388621</v>
      </c>
      <c r="S130" s="15">
        <f>Table1[[#This Row],[Latest Net Income ($m)]]/Table1[[#This Row],[Previous Net Income ($m)]]-1</f>
        <v>-1.2596360420536585</v>
      </c>
      <c r="T130" s="1">
        <f>Table1[[#This Row],[Latest Number Employed]]</f>
        <v>953</v>
      </c>
      <c r="U130" s="1">
        <f>Table1[[#This Row],[Latest Operating Profit (local m)]]*Table1[[#This Row],[Fx]]</f>
        <v>209.88940347900001</v>
      </c>
      <c r="V130" s="1">
        <v>791</v>
      </c>
      <c r="W130" s="1">
        <v>791</v>
      </c>
      <c r="X130" s="1">
        <v>52</v>
      </c>
      <c r="Y130" s="1">
        <v>205</v>
      </c>
      <c r="Z130" s="1">
        <v>885</v>
      </c>
      <c r="AA130" s="1">
        <v>213</v>
      </c>
      <c r="AB130" s="1">
        <v>791</v>
      </c>
      <c r="AC130" s="1">
        <v>791</v>
      </c>
      <c r="AD130" s="1">
        <v>52</v>
      </c>
      <c r="AE130" s="1">
        <v>205</v>
      </c>
      <c r="AF130" s="1">
        <v>213</v>
      </c>
      <c r="AG130" s="1"/>
    </row>
    <row r="131" spans="1:33">
      <c r="A131" t="s">
        <v>210</v>
      </c>
      <c r="B131" t="s">
        <v>88</v>
      </c>
      <c r="C131" t="s">
        <v>89</v>
      </c>
      <c r="D131" t="s">
        <v>36</v>
      </c>
      <c r="E131">
        <f>_xlfn.XLOOKUP(Table1[[#This Row],[Currency]],Fx!$H$5:$H$24,Fx!$I$5:$I$24,"NA",0,1)</f>
        <v>1</v>
      </c>
      <c r="F131" s="40">
        <v>1112</v>
      </c>
      <c r="G131" s="40">
        <v>893</v>
      </c>
      <c r="H131" s="40">
        <v>393</v>
      </c>
      <c r="I131" s="40">
        <v>-158</v>
      </c>
      <c r="J131" s="40">
        <v>2280</v>
      </c>
      <c r="K131" s="40">
        <v>-142</v>
      </c>
      <c r="L131" s="40">
        <f>Table1[[#This Row],[Latest Total Sales (local m)]]*Table1[[#This Row],[Fx]]</f>
        <v>1112</v>
      </c>
      <c r="M131" s="15">
        <f>Table1[[#This Row],[Latest Total Sales ($m)]]/Table1[[#This Row],[Previous Total Sales ($m)]]-1</f>
        <v>-5.2609965827505101E-2</v>
      </c>
      <c r="N131" s="1">
        <f>IF(Table1[[#This Row],[Latest Pharma Sales (local m)]]*Table1[[#This Row],[Fx]]=0,"",Table1[[#This Row],[Latest Pharma Sales (local m)]]*Table1[[#This Row],[Fx]])</f>
        <v>893</v>
      </c>
      <c r="O131" s="15">
        <f>Table1[[#This Row],[Latest Pharma Sales ($m)]]/Table1[[#This Row],[Previous Pharma Sales ($m)]]-1</f>
        <v>-0.23625015074010181</v>
      </c>
      <c r="P131" s="1">
        <f>Table1[[#This Row],[Latest R&amp;D (local m)]]*Table1[[#This Row],[Fx]]</f>
        <v>393</v>
      </c>
      <c r="Q131" s="15">
        <f>Table1[[#This Row],[Latest R&amp;D ($m)]]/Table1[[#This Row],[Previous R&amp;D ($m)]]-1</f>
        <v>-3.3272164633996404E-2</v>
      </c>
      <c r="R131" s="1">
        <f>Table1[[#This Row],[Latest Net Income (local m)]]*Table1[[#This Row],[Fx]]</f>
        <v>-158</v>
      </c>
      <c r="S131" s="15">
        <f>Table1[[#This Row],[Latest Net Income ($m)]]/Table1[[#This Row],[Previous Net Income ($m)]]-1</f>
        <v>2.2801179181631341</v>
      </c>
      <c r="T131" s="1">
        <f>Table1[[#This Row],[Latest Number Employed]]</f>
        <v>2280</v>
      </c>
      <c r="U131" s="1">
        <f>Table1[[#This Row],[Latest Operating Profit (local m)]]*Table1[[#This Row],[Fx]]</f>
        <v>-142</v>
      </c>
      <c r="V131" s="1">
        <v>1173.751</v>
      </c>
      <c r="W131" s="1">
        <v>1169.231</v>
      </c>
      <c r="X131" s="1">
        <v>406.52600000000001</v>
      </c>
      <c r="Y131" s="1">
        <v>-48.168999999999997</v>
      </c>
      <c r="Z131" s="1">
        <v>2211</v>
      </c>
      <c r="AA131" s="1">
        <v>-29.286999999999999</v>
      </c>
      <c r="AB131" s="1">
        <v>1173.751</v>
      </c>
      <c r="AC131" s="1">
        <v>1169.231</v>
      </c>
      <c r="AD131" s="1">
        <v>406.52600000000001</v>
      </c>
      <c r="AE131" s="1">
        <v>-48.168999999999997</v>
      </c>
      <c r="AF131" s="1">
        <v>-29.286999999999999</v>
      </c>
      <c r="AG131" s="1"/>
    </row>
    <row r="132" spans="1:33">
      <c r="A132" t="s">
        <v>209</v>
      </c>
      <c r="B132" t="s">
        <v>88</v>
      </c>
      <c r="C132" t="s">
        <v>35</v>
      </c>
      <c r="D132" t="s">
        <v>36</v>
      </c>
      <c r="E132">
        <f>_xlfn.XLOOKUP(Table1[[#This Row],[Currency]],Fx!$H$5:$H$24,Fx!$I$5:$I$24,"NA",0,1)</f>
        <v>1</v>
      </c>
      <c r="F132" s="1">
        <v>882.447</v>
      </c>
      <c r="G132" s="1">
        <v>882.447</v>
      </c>
      <c r="H132" s="1">
        <v>26.309000000000001</v>
      </c>
      <c r="I132" s="1">
        <v>-22.87</v>
      </c>
      <c r="J132" s="1">
        <v>2640</v>
      </c>
      <c r="K132" s="1">
        <v>37.515000000000001</v>
      </c>
      <c r="L132" s="1">
        <f>Table1[[#This Row],[Latest Total Sales (local m)]]*Table1[[#This Row],[Fx]]</f>
        <v>882.447</v>
      </c>
      <c r="M132" s="15">
        <f>Table1[[#This Row],[Latest Total Sales ($m)]]/Table1[[#This Row],[Previous Total Sales ($m)]]-1</f>
        <v>0.67396743676955162</v>
      </c>
      <c r="N132" s="1">
        <f>IF(Table1[[#This Row],[Latest Pharma Sales (local m)]]*Table1[[#This Row],[Fx]]=0,"",Table1[[#This Row],[Latest Pharma Sales (local m)]]*Table1[[#This Row],[Fx]])</f>
        <v>882.447</v>
      </c>
      <c r="O132" s="15">
        <f>Table1[[#This Row],[Latest Pharma Sales ($m)]]/Table1[[#This Row],[Previous Pharma Sales ($m)]]-1</f>
        <v>0.67396743676955162</v>
      </c>
      <c r="P132" s="1">
        <f>Table1[[#This Row],[Latest R&amp;D (local m)]]*Table1[[#This Row],[Fx]]</f>
        <v>26.309000000000001</v>
      </c>
      <c r="Q132" s="15">
        <f>Table1[[#This Row],[Latest R&amp;D ($m)]]/Table1[[#This Row],[Previous R&amp;D ($m)]]-1</f>
        <v>0.54314036013842459</v>
      </c>
      <c r="R132" s="1">
        <f>Table1[[#This Row],[Latest Net Income (local m)]]*Table1[[#This Row],[Fx]]</f>
        <v>-22.87</v>
      </c>
      <c r="S132" s="15">
        <f>Table1[[#This Row],[Latest Net Income ($m)]]/Table1[[#This Row],[Previous Net Income ($m)]]-1</f>
        <v>-1.4734303517088621</v>
      </c>
      <c r="T132" s="1">
        <f>Table1[[#This Row],[Latest Number Employed]]</f>
        <v>2640</v>
      </c>
      <c r="U132" s="1">
        <f>Table1[[#This Row],[Latest Operating Profit (local m)]]*Table1[[#This Row],[Fx]]</f>
        <v>37.515000000000001</v>
      </c>
      <c r="V132" s="1">
        <v>527.15899999999999</v>
      </c>
      <c r="W132" s="1">
        <v>527.15899999999999</v>
      </c>
      <c r="X132" s="1">
        <v>17.048999999999999</v>
      </c>
      <c r="Y132" s="1">
        <v>48.307000000000002</v>
      </c>
      <c r="Z132" s="1">
        <v>2108</v>
      </c>
      <c r="AA132" s="1">
        <v>58.618000000000002</v>
      </c>
      <c r="AB132" s="1">
        <v>527.15899999999999</v>
      </c>
      <c r="AC132" s="1">
        <v>527.15899999999999</v>
      </c>
      <c r="AD132" s="1">
        <v>17.048999999999999</v>
      </c>
      <c r="AE132" s="1">
        <v>48.307000000000002</v>
      </c>
      <c r="AF132" s="1">
        <v>58.618000000000002</v>
      </c>
      <c r="AG132" s="1"/>
    </row>
    <row r="133" spans="1:33">
      <c r="A133" t="s">
        <v>208</v>
      </c>
      <c r="B133" t="s">
        <v>88</v>
      </c>
      <c r="C133" t="s">
        <v>43</v>
      </c>
      <c r="D133" t="s">
        <v>44</v>
      </c>
      <c r="E133">
        <f>_xlfn.XLOOKUP(Table1[[#This Row],[Currency]],Fx!$H$5:$H$24,Fx!$I$5:$I$24,"NA",0,1)</f>
        <v>0.14885238000000001</v>
      </c>
      <c r="F133" s="40">
        <v>5926</v>
      </c>
      <c r="G133" s="40">
        <v>5926</v>
      </c>
      <c r="H133" s="40">
        <v>171</v>
      </c>
      <c r="I133" s="40">
        <v>358</v>
      </c>
      <c r="J133" s="41">
        <v>8415</v>
      </c>
      <c r="K133" s="40">
        <v>679</v>
      </c>
      <c r="L133" s="40">
        <f>Table1[[#This Row],[Latest Total Sales (local m)]]*Table1[[#This Row],[Fx]]</f>
        <v>882.09920388</v>
      </c>
      <c r="M133" s="15">
        <f>Table1[[#This Row],[Latest Total Sales ($m)]]/Table1[[#This Row],[Previous Total Sales ($m)]]-1</f>
        <v>-7.503017972768411E-2</v>
      </c>
      <c r="N133" s="1">
        <f>IF(Table1[[#This Row],[Latest Pharma Sales (local m)]]*Table1[[#This Row],[Fx]]=0,"",Table1[[#This Row],[Latest Pharma Sales (local m)]]*Table1[[#This Row],[Fx]])</f>
        <v>882.09920388</v>
      </c>
      <c r="O133" s="15">
        <f>Table1[[#This Row],[Latest Pharma Sales ($m)]]/Table1[[#This Row],[Previous Pharma Sales ($m)]]-1</f>
        <v>-7.503017972768411E-2</v>
      </c>
      <c r="P133" s="1">
        <f>Table1[[#This Row],[Latest R&amp;D (local m)]]*Table1[[#This Row],[Fx]]</f>
        <v>25.453756980000001</v>
      </c>
      <c r="Q133" s="15">
        <f>Table1[[#This Row],[Latest R&amp;D ($m)]]/Table1[[#This Row],[Previous R&amp;D ($m)]]-1</f>
        <v>-0.16853652997687885</v>
      </c>
      <c r="R133" s="1">
        <f>Table1[[#This Row],[Latest Net Income (local m)]]*Table1[[#This Row],[Fx]]</f>
        <v>53.289152040000005</v>
      </c>
      <c r="S133" s="15">
        <f>Table1[[#This Row],[Latest Net Income ($m)]]/Table1[[#This Row],[Previous Net Income ($m)]]-1</f>
        <v>-0.82893728033738689</v>
      </c>
      <c r="T133" s="1">
        <f>Table1[[#This Row],[Latest Number Employed]]</f>
        <v>8415</v>
      </c>
      <c r="U133" s="1">
        <f>Table1[[#This Row],[Latest Operating Profit (local m)]]*Table1[[#This Row],[Fx]]</f>
        <v>101.07076602000001</v>
      </c>
      <c r="V133" s="1">
        <v>953.65187549611665</v>
      </c>
      <c r="W133" s="1">
        <v>953.65187549611665</v>
      </c>
      <c r="X133" s="1">
        <v>30.613199373981143</v>
      </c>
      <c r="Y133" s="1">
        <v>311.51820890666403</v>
      </c>
      <c r="Z133" s="9">
        <v>8589</v>
      </c>
      <c r="AA133" s="1">
        <v>390.38472959480856</v>
      </c>
      <c r="AB133" s="1">
        <v>6150.8605834299997</v>
      </c>
      <c r="AC133" s="1">
        <v>6150.8605834299997</v>
      </c>
      <c r="AD133" s="1">
        <v>197.44890792999999</v>
      </c>
      <c r="AE133" s="1">
        <v>2009.22907134</v>
      </c>
      <c r="AF133" s="1">
        <v>2517.9020849600001</v>
      </c>
      <c r="AG133" s="1"/>
    </row>
    <row r="134" spans="1:33">
      <c r="A134" t="s">
        <v>207</v>
      </c>
      <c r="B134" t="s">
        <v>88</v>
      </c>
      <c r="C134" t="s">
        <v>77</v>
      </c>
      <c r="D134" t="s">
        <v>78</v>
      </c>
      <c r="E134">
        <f>_xlfn.XLOOKUP(Table1[[#This Row],[Currency]],Fx!$H$5:$H$24,Fx!$I$5:$I$24,"NA",0,1)</f>
        <v>7.6579064999999997E-3</v>
      </c>
      <c r="F134" s="40">
        <v>113270</v>
      </c>
      <c r="G134" s="40">
        <v>113270</v>
      </c>
      <c r="H134" s="40">
        <v>10903</v>
      </c>
      <c r="I134" s="40">
        <v>4723</v>
      </c>
      <c r="J134" s="40">
        <v>2138</v>
      </c>
      <c r="K134" s="40">
        <v>5121</v>
      </c>
      <c r="L134" s="40">
        <f>Table1[[#This Row],[Latest Total Sales (local m)]]*Table1[[#This Row],[Fx]]</f>
        <v>867.41106925499992</v>
      </c>
      <c r="M134" s="15">
        <f>Table1[[#This Row],[Latest Total Sales ($m)]]/Table1[[#This Row],[Previous Total Sales ($m)]]-1</f>
        <v>-9.7792937315341888E-2</v>
      </c>
      <c r="N134" s="1">
        <f>IF(Table1[[#This Row],[Latest Pharma Sales (local m)]]*Table1[[#This Row],[Fx]]=0,"",Table1[[#This Row],[Latest Pharma Sales (local m)]]*Table1[[#This Row],[Fx]])</f>
        <v>867.41106925499992</v>
      </c>
      <c r="O134" s="15">
        <f>Table1[[#This Row],[Latest Pharma Sales ($m)]]/Table1[[#This Row],[Previous Pharma Sales ($m)]]-1</f>
        <v>-9.7792937315341888E-2</v>
      </c>
      <c r="P134" s="1">
        <f>Table1[[#This Row],[Latest R&amp;D (local m)]]*Table1[[#This Row],[Fx]]</f>
        <v>83.494154569499997</v>
      </c>
      <c r="Q134" s="15">
        <f>Table1[[#This Row],[Latest R&amp;D ($m)]]/Table1[[#This Row],[Previous R&amp;D ($m)]]-1</f>
        <v>1.5472324246529792</v>
      </c>
      <c r="R134" s="1">
        <f>Table1[[#This Row],[Latest Net Income (local m)]]*Table1[[#This Row],[Fx]]</f>
        <v>36.168292399499997</v>
      </c>
      <c r="S134" s="15">
        <f>Table1[[#This Row],[Latest Net Income ($m)]]/Table1[[#This Row],[Previous Net Income ($m)]]-1</f>
        <v>9.6902387922572775E-3</v>
      </c>
      <c r="T134" s="1">
        <f>Table1[[#This Row],[Latest Number Employed]]</f>
        <v>2138</v>
      </c>
      <c r="U134" s="1">
        <f>Table1[[#This Row],[Latest Operating Profit (local m)]]*Table1[[#This Row],[Fx]]</f>
        <v>39.216139186500001</v>
      </c>
      <c r="V134" s="1">
        <v>961.43236417800006</v>
      </c>
      <c r="W134" s="1">
        <v>961.43236417800006</v>
      </c>
      <c r="X134" s="1">
        <v>32.778380865999999</v>
      </c>
      <c r="Y134" s="1">
        <v>35.821176644000005</v>
      </c>
      <c r="Z134" s="1">
        <v>1471</v>
      </c>
      <c r="AA134" s="1">
        <v>45.614606169000005</v>
      </c>
      <c r="AB134" s="1">
        <v>105534</v>
      </c>
      <c r="AC134" s="1">
        <v>105534</v>
      </c>
      <c r="AD134" s="1">
        <v>3598</v>
      </c>
      <c r="AE134" s="1">
        <v>3932</v>
      </c>
      <c r="AF134" s="1">
        <v>5007</v>
      </c>
      <c r="AG134" s="1"/>
    </row>
    <row r="135" spans="1:33">
      <c r="A135" t="s">
        <v>206</v>
      </c>
      <c r="B135" t="s">
        <v>88</v>
      </c>
      <c r="C135" t="s">
        <v>35</v>
      </c>
      <c r="D135" t="s">
        <v>36</v>
      </c>
      <c r="E135">
        <f>_xlfn.XLOOKUP(Table1[[#This Row],[Currency]],Fx!$H$5:$H$24,Fx!$I$5:$I$24,"NA",0,1)</f>
        <v>1</v>
      </c>
      <c r="F135" s="28">
        <v>1137</v>
      </c>
      <c r="G135" s="40">
        <v>845</v>
      </c>
      <c r="H135" s="26">
        <v>92</v>
      </c>
      <c r="I135" s="26">
        <v>285</v>
      </c>
      <c r="J135" s="40">
        <v>3050</v>
      </c>
      <c r="K135" s="26">
        <v>281</v>
      </c>
      <c r="L135" s="40">
        <f>Table1[[#This Row],[Latest Total Sales (local m)]]*Table1[[#This Row],[Fx]]</f>
        <v>1137</v>
      </c>
      <c r="M135" s="15">
        <f>Table1[[#This Row],[Latest Total Sales ($m)]]/Table1[[#This Row],[Previous Total Sales ($m)]]-1</f>
        <v>2.8028933092224317E-2</v>
      </c>
      <c r="N135" s="1">
        <f>IF(Table1[[#This Row],[Latest Pharma Sales (local m)]]*Table1[[#This Row],[Fx]]=0,"",Table1[[#This Row],[Latest Pharma Sales (local m)]]*Table1[[#This Row],[Fx]])</f>
        <v>845</v>
      </c>
      <c r="O135" s="15">
        <f>Table1[[#This Row],[Latest Pharma Sales ($m)]]/Table1[[#This Row],[Previous Pharma Sales ($m)]]-1</f>
        <v>1.5625E-2</v>
      </c>
      <c r="P135" s="1">
        <f>Table1[[#This Row],[Latest R&amp;D (local m)]]*Table1[[#This Row],[Fx]]</f>
        <v>92</v>
      </c>
      <c r="Q135" s="15">
        <f>Table1[[#This Row],[Latest R&amp;D ($m)]]/Table1[[#This Row],[Previous R&amp;D ($m)]]-1</f>
        <v>5.7471264367816133E-2</v>
      </c>
      <c r="R135" s="1">
        <f>Table1[[#This Row],[Latest Net Income (local m)]]*Table1[[#This Row],[Fx]]</f>
        <v>285</v>
      </c>
      <c r="S135" s="15">
        <f>Table1[[#This Row],[Latest Net Income ($m)]]/Table1[[#This Row],[Previous Net Income ($m)]]-1</f>
        <v>4.7794117647058876E-2</v>
      </c>
      <c r="T135" s="1">
        <f>Table1[[#This Row],[Latest Number Employed]]</f>
        <v>3050</v>
      </c>
      <c r="U135" s="1">
        <f>Table1[[#This Row],[Latest Operating Profit (local m)]]*Table1[[#This Row],[Fx]]</f>
        <v>281</v>
      </c>
      <c r="V135" s="1">
        <v>1106</v>
      </c>
      <c r="W135" s="1">
        <v>832</v>
      </c>
      <c r="X135" s="1">
        <v>87</v>
      </c>
      <c r="Y135" s="1">
        <v>272</v>
      </c>
      <c r="Z135" s="1">
        <v>3000</v>
      </c>
      <c r="AA135" s="1">
        <v>259</v>
      </c>
      <c r="AB135" s="1">
        <v>1106</v>
      </c>
      <c r="AC135" s="1">
        <v>832</v>
      </c>
      <c r="AD135" s="1">
        <v>87</v>
      </c>
      <c r="AE135" s="1">
        <v>272</v>
      </c>
      <c r="AF135" s="1">
        <v>259</v>
      </c>
      <c r="AG135" s="1"/>
    </row>
    <row r="136" spans="1:33">
      <c r="A136" t="s">
        <v>205</v>
      </c>
      <c r="B136" t="s">
        <v>88</v>
      </c>
      <c r="C136" t="s">
        <v>43</v>
      </c>
      <c r="D136" t="s">
        <v>44</v>
      </c>
      <c r="E136">
        <f>_xlfn.XLOOKUP(Table1[[#This Row],[Currency]],Fx!$H$5:$H$24,Fx!$I$5:$I$24,"NA",0,1)</f>
        <v>0.14885238000000001</v>
      </c>
      <c r="F136" s="1">
        <v>5570</v>
      </c>
      <c r="G136" s="1">
        <v>5570</v>
      </c>
      <c r="H136" s="1">
        <v>235</v>
      </c>
      <c r="I136" s="1">
        <v>138</v>
      </c>
      <c r="J136" s="1">
        <v>6311</v>
      </c>
      <c r="K136" s="1">
        <v>191</v>
      </c>
      <c r="L136" s="1">
        <f>Table1[[#This Row],[Latest Total Sales (local m)]]*Table1[[#This Row],[Fx]]</f>
        <v>829.10775660000002</v>
      </c>
      <c r="M136" s="15">
        <f>Table1[[#This Row],[Latest Total Sales ($m)]]/Table1[[#This Row],[Previous Total Sales ($m)]]-1</f>
        <v>9.3423498628025792E-2</v>
      </c>
      <c r="N136" s="1">
        <f>IF(Table1[[#This Row],[Latest Pharma Sales (local m)]]*Table1[[#This Row],[Fx]]=0,"",Table1[[#This Row],[Latest Pharma Sales (local m)]]*Table1[[#This Row],[Fx]])</f>
        <v>829.10775660000002</v>
      </c>
      <c r="O136" s="15">
        <f>Table1[[#This Row],[Latest Pharma Sales ($m)]]/Table1[[#This Row],[Previous Pharma Sales ($m)]]-1</f>
        <v>9.3423498628025792E-2</v>
      </c>
      <c r="P136" s="1">
        <f>Table1[[#This Row],[Latest R&amp;D (local m)]]*Table1[[#This Row],[Fx]]</f>
        <v>34.980309300000002</v>
      </c>
      <c r="Q136" s="15">
        <f>Table1[[#This Row],[Latest R&amp;D ($m)]]/Table1[[#This Row],[Previous R&amp;D ($m)]]-1</f>
        <v>-0.11280487908163905</v>
      </c>
      <c r="R136" s="1">
        <f>Table1[[#This Row],[Latest Net Income (local m)]]*Table1[[#This Row],[Fx]]</f>
        <v>20.54162844</v>
      </c>
      <c r="S136" s="15">
        <f>Table1[[#This Row],[Latest Net Income ($m)]]/Table1[[#This Row],[Previous Net Income ($m)]]-1</f>
        <v>0.60232552213978807</v>
      </c>
      <c r="T136" s="1">
        <f>Table1[[#This Row],[Latest Number Employed]]</f>
        <v>6311</v>
      </c>
      <c r="U136" s="1">
        <f>Table1[[#This Row],[Latest Operating Profit (local m)]]*Table1[[#This Row],[Fx]]</f>
        <v>28.43080458</v>
      </c>
      <c r="V136" s="1">
        <v>758.26773216445758</v>
      </c>
      <c r="W136" s="1">
        <v>758.26773216445758</v>
      </c>
      <c r="X136" s="1">
        <v>39.427977538684935</v>
      </c>
      <c r="Y136" s="1">
        <v>12.819884696443058</v>
      </c>
      <c r="Z136" s="1">
        <v>6220</v>
      </c>
      <c r="AA136" s="1">
        <v>16.817887430474443</v>
      </c>
      <c r="AB136" s="1">
        <v>4890.67260842</v>
      </c>
      <c r="AC136" s="1">
        <v>4890.67260842</v>
      </c>
      <c r="AD136" s="1">
        <v>254.30243379000001</v>
      </c>
      <c r="AE136" s="1">
        <v>82.685648180000001</v>
      </c>
      <c r="AF136" s="1">
        <v>108.47195245</v>
      </c>
      <c r="AG136" s="1"/>
    </row>
    <row r="137" spans="1:33">
      <c r="A137" t="s">
        <v>204</v>
      </c>
      <c r="B137" t="s">
        <v>88</v>
      </c>
      <c r="C137" t="s">
        <v>43</v>
      </c>
      <c r="D137" t="s">
        <v>48</v>
      </c>
      <c r="E137">
        <f>_xlfn.XLOOKUP(Table1[[#This Row],[Currency]],Fx!$H$5:$H$24,Fx!$I$5:$I$24,"NA",0,1)</f>
        <v>0.12771022000000001</v>
      </c>
      <c r="F137" s="1">
        <v>6434</v>
      </c>
      <c r="G137" s="1">
        <v>6434</v>
      </c>
      <c r="H137" s="1">
        <v>226</v>
      </c>
      <c r="I137" s="1">
        <v>1123</v>
      </c>
      <c r="J137" s="1">
        <v>5000</v>
      </c>
      <c r="K137" s="1">
        <v>1359</v>
      </c>
      <c r="L137" s="1">
        <f>Table1[[#This Row],[Latest Total Sales (local m)]]*Table1[[#This Row],[Fx]]</f>
        <v>821.68755548000013</v>
      </c>
      <c r="M137" s="15">
        <f>Table1[[#This Row],[Latest Total Sales ($m)]]/Table1[[#This Row],[Previous Total Sales ($m)]]-1</f>
        <v>0.19228219858493212</v>
      </c>
      <c r="N137" s="1">
        <f>IF(Table1[[#This Row],[Latest Pharma Sales (local m)]]*Table1[[#This Row],[Fx]]=0,"",Table1[[#This Row],[Latest Pharma Sales (local m)]]*Table1[[#This Row],[Fx]])</f>
        <v>821.68755548000013</v>
      </c>
      <c r="O137" s="15">
        <f>Table1[[#This Row],[Latest Pharma Sales ($m)]]/Table1[[#This Row],[Previous Pharma Sales ($m)]]-1</f>
        <v>0.19228219858493212</v>
      </c>
      <c r="P137" s="1">
        <f>Table1[[#This Row],[Latest R&amp;D (local m)]]*Table1[[#This Row],[Fx]]</f>
        <v>28.862509720000002</v>
      </c>
      <c r="Q137" s="15">
        <f>Table1[[#This Row],[Latest R&amp;D ($m)]]/Table1[[#This Row],[Previous R&amp;D ($m)]]-1</f>
        <v>-9.5369547071784022E-2</v>
      </c>
      <c r="R137" s="1">
        <f>Table1[[#This Row],[Latest Net Income (local m)]]*Table1[[#This Row],[Fx]]</f>
        <v>143.41857706000002</v>
      </c>
      <c r="S137" s="15">
        <f>Table1[[#This Row],[Latest Net Income ($m)]]/Table1[[#This Row],[Previous Net Income ($m)]]-1</f>
        <v>0.41414037394461656</v>
      </c>
      <c r="T137" s="1">
        <f>Table1[[#This Row],[Latest Number Employed]]</f>
        <v>5000</v>
      </c>
      <c r="U137" s="1">
        <f>Table1[[#This Row],[Latest Operating Profit (local m)]]*Table1[[#This Row],[Fx]]</f>
        <v>173.55818898000001</v>
      </c>
      <c r="V137" s="1">
        <v>689.17204035690997</v>
      </c>
      <c r="W137" s="1">
        <v>689.17204035690997</v>
      </c>
      <c r="X137" s="1">
        <v>31.905304123439997</v>
      </c>
      <c r="Y137" s="1">
        <v>101.41749694901</v>
      </c>
      <c r="Z137" s="1">
        <v>4800</v>
      </c>
      <c r="AA137" s="1">
        <v>127.12165079845001</v>
      </c>
      <c r="AB137" s="1">
        <v>5356.7629999999999</v>
      </c>
      <c r="AC137" s="1">
        <v>5356.7629999999999</v>
      </c>
      <c r="AD137" s="1">
        <v>247.99199999999999</v>
      </c>
      <c r="AE137" s="1">
        <v>788.29300000000001</v>
      </c>
      <c r="AF137" s="1">
        <v>988.08500000000004</v>
      </c>
      <c r="AG137" s="1"/>
    </row>
    <row r="138" spans="1:33">
      <c r="A138" t="s">
        <v>202</v>
      </c>
      <c r="B138" t="s">
        <v>94</v>
      </c>
      <c r="C138" t="s">
        <v>203</v>
      </c>
      <c r="D138" t="s">
        <v>74</v>
      </c>
      <c r="E138">
        <f>_xlfn.XLOOKUP(Table1[[#This Row],[Currency]],Fx!$H$5:$H$24,Fx!$I$5:$I$24,"NA",0,1)</f>
        <v>1.0537698</v>
      </c>
      <c r="F138" s="40">
        <v>828</v>
      </c>
      <c r="G138" s="40">
        <v>765</v>
      </c>
      <c r="H138" s="40">
        <v>202</v>
      </c>
      <c r="I138" s="56">
        <v>63</v>
      </c>
      <c r="J138" s="40">
        <v>2798</v>
      </c>
      <c r="K138" s="40">
        <v>150</v>
      </c>
      <c r="L138" s="40">
        <f>Table1[[#This Row],[Latest Total Sales (local m)]]*Table1[[#This Row],[Fx]]</f>
        <v>872.52139439999996</v>
      </c>
      <c r="M138" s="15">
        <f>Table1[[#This Row],[Latest Total Sales ($m)]]/Table1[[#This Row],[Previous Total Sales ($m)]]-1</f>
        <v>5.9877150070551277E-2</v>
      </c>
      <c r="N138" s="1">
        <f>IF(Table1[[#This Row],[Latest Pharma Sales (local m)]]*Table1[[#This Row],[Fx]]=0,"",Table1[[#This Row],[Latest Pharma Sales (local m)]]*Table1[[#This Row],[Fx]])</f>
        <v>806.13389699999993</v>
      </c>
      <c r="O138" s="15">
        <f>Table1[[#This Row],[Latest Pharma Sales ($m)]]/Table1[[#This Row],[Previous Pharma Sales ($m)]]-1</f>
        <v>6.8255625565180056E-2</v>
      </c>
      <c r="P138" s="1">
        <f>Table1[[#This Row],[Latest R&amp;D (local m)]]*Table1[[#This Row],[Fx]]</f>
        <v>212.8614996</v>
      </c>
      <c r="Q138" s="15" t="e">
        <f>Table1[[#This Row],[Latest R&amp;D ($m)]]/Table1[[#This Row],[Previous R&amp;D ($m)]]-1</f>
        <v>#DIV/0!</v>
      </c>
      <c r="R138" s="1">
        <f>Table1[[#This Row],[Latest Net Income (local m)]]*Table1[[#This Row],[Fx]]</f>
        <v>66.387497400000001</v>
      </c>
      <c r="S138" s="15">
        <f>Table1[[#This Row],[Latest Net Income ($m)]]/Table1[[#This Row],[Previous Net Income ($m)]]-1</f>
        <v>-0.10908877240446402</v>
      </c>
      <c r="T138" s="1">
        <f>Table1[[#This Row],[Latest Number Employed]]</f>
        <v>2798</v>
      </c>
      <c r="U138" s="1">
        <f>Table1[[#This Row],[Latest Operating Profit (local m)]]*Table1[[#This Row],[Fx]]</f>
        <v>158.06547</v>
      </c>
      <c r="V138" s="1">
        <v>823.22880000000009</v>
      </c>
      <c r="W138" s="1">
        <v>754.6264000000001</v>
      </c>
      <c r="X138" s="1">
        <v>0</v>
      </c>
      <c r="Y138" s="1">
        <v>74.516400000000004</v>
      </c>
      <c r="Z138" s="1">
        <v>2751</v>
      </c>
      <c r="AA138" s="1">
        <v>128.92520000000002</v>
      </c>
      <c r="AB138" s="1">
        <v>696</v>
      </c>
      <c r="AC138" s="1">
        <v>638</v>
      </c>
      <c r="AE138" s="1">
        <v>63</v>
      </c>
      <c r="AF138" s="1">
        <v>109</v>
      </c>
      <c r="AG138" s="1"/>
    </row>
    <row r="139" spans="1:33">
      <c r="A139" t="s">
        <v>201</v>
      </c>
      <c r="B139" t="s">
        <v>88</v>
      </c>
      <c r="C139" t="s">
        <v>50</v>
      </c>
      <c r="D139" t="s">
        <v>51</v>
      </c>
      <c r="E139">
        <f>_xlfn.XLOOKUP(Table1[[#This Row],[Currency]],Fx!$H$5:$H$24,Fx!$I$5:$I$24,"NA",0,1)</f>
        <v>1.2735148999999999E-2</v>
      </c>
      <c r="F139" s="1">
        <v>62638</v>
      </c>
      <c r="G139" s="1">
        <v>62638</v>
      </c>
      <c r="H139" s="40">
        <v>14615</v>
      </c>
      <c r="I139" s="40">
        <v>-610</v>
      </c>
      <c r="J139" s="40">
        <v>5004</v>
      </c>
      <c r="K139" s="40">
        <v>2069</v>
      </c>
      <c r="L139" s="40">
        <f>Table1[[#This Row],[Latest Total Sales (local m)]]*Table1[[#This Row],[Fx]]</f>
        <v>797.704263062</v>
      </c>
      <c r="M139" s="15">
        <f>Table1[[#This Row],[Latest Total Sales ($m)]]/Table1[[#This Row],[Previous Total Sales ($m)]]-1</f>
        <v>-3.8127885531439309E-2</v>
      </c>
      <c r="N139" s="1">
        <f>IF(Table1[[#This Row],[Latest Pharma Sales (local m)]]*Table1[[#This Row],[Fx]]=0,"",Table1[[#This Row],[Latest Pharma Sales (local m)]]*Table1[[#This Row],[Fx]])</f>
        <v>797.704263062</v>
      </c>
      <c r="O139" s="15">
        <f>Table1[[#This Row],[Latest Pharma Sales ($m)]]/Table1[[#This Row],[Previous Pharma Sales ($m)]]-1</f>
        <v>-3.8127885531439309E-2</v>
      </c>
      <c r="P139" s="1">
        <f>Table1[[#This Row],[Latest R&amp;D (local m)]]*Table1[[#This Row],[Fx]]</f>
        <v>186.12420263499999</v>
      </c>
      <c r="Q139" s="15" t="e">
        <f>Table1[[#This Row],[Latest R&amp;D ($m)]]/Table1[[#This Row],[Previous R&amp;D ($m)]]-1</f>
        <v>#DIV/0!</v>
      </c>
      <c r="R139" s="1">
        <f>Table1[[#This Row],[Latest Net Income (local m)]]*Table1[[#This Row],[Fx]]</f>
        <v>-7.7684408899999999</v>
      </c>
      <c r="S139" s="15">
        <f>Table1[[#This Row],[Latest Net Income ($m)]]/Table1[[#This Row],[Previous Net Income ($m)]]-1</f>
        <v>-1.1387357876805937</v>
      </c>
      <c r="T139" s="1">
        <f>Table1[[#This Row],[Latest Number Employed]]</f>
        <v>5004</v>
      </c>
      <c r="U139" s="1">
        <f>Table1[[#This Row],[Latest Operating Profit (local m)]]*Table1[[#This Row],[Fx]]</f>
        <v>26.349023280999997</v>
      </c>
      <c r="V139" s="1">
        <v>829.32465871799991</v>
      </c>
      <c r="W139" s="1">
        <v>829.32465871799991</v>
      </c>
      <c r="X139" s="1">
        <v>0</v>
      </c>
      <c r="Y139" s="1">
        <v>55.994498750999995</v>
      </c>
      <c r="Z139" s="1">
        <v>7985</v>
      </c>
      <c r="AA139" s="1">
        <v>104.385975444</v>
      </c>
      <c r="AB139" s="1">
        <v>61302</v>
      </c>
      <c r="AC139" s="1">
        <v>61302</v>
      </c>
      <c r="AD139" s="1">
        <v>0</v>
      </c>
      <c r="AE139" s="1">
        <v>4139</v>
      </c>
      <c r="AF139" s="1">
        <v>7716</v>
      </c>
      <c r="AG139" s="1"/>
    </row>
    <row r="140" spans="1:33">
      <c r="A140" t="s">
        <v>199</v>
      </c>
      <c r="B140" t="s">
        <v>88</v>
      </c>
      <c r="C140" t="s">
        <v>200</v>
      </c>
      <c r="D140" t="s">
        <v>74</v>
      </c>
      <c r="E140">
        <f>_xlfn.XLOOKUP(Table1[[#This Row],[Currency]],Fx!$H$5:$H$24,Fx!$I$5:$I$24,"NA",0,1)</f>
        <v>1.0537698</v>
      </c>
      <c r="F140" s="1">
        <v>751.44799999999998</v>
      </c>
      <c r="G140" s="1">
        <v>751.44799999999998</v>
      </c>
      <c r="H140" s="1">
        <v>76.641999999999996</v>
      </c>
      <c r="I140" s="1">
        <v>-175.655</v>
      </c>
      <c r="J140" s="1">
        <v>4952</v>
      </c>
      <c r="K140" s="1">
        <v>-68.686000000000007</v>
      </c>
      <c r="L140" s="1">
        <f>Table1[[#This Row],[Latest Total Sales (local m)]]*Table1[[#This Row],[Fx]]</f>
        <v>791.85320867039991</v>
      </c>
      <c r="M140" s="15">
        <f>Table1[[#This Row],[Latest Total Sales ($m)]]/Table1[[#This Row],[Previous Total Sales ($m)]]-1</f>
        <v>8.3230793377403467E-2</v>
      </c>
      <c r="N140" s="1">
        <f>IF(Table1[[#This Row],[Latest Pharma Sales (local m)]]*Table1[[#This Row],[Fx]]=0,"",Table1[[#This Row],[Latest Pharma Sales (local m)]]*Table1[[#This Row],[Fx]])</f>
        <v>791.85320867039991</v>
      </c>
      <c r="O140" s="15">
        <f>Table1[[#This Row],[Latest Pharma Sales ($m)]]/Table1[[#This Row],[Previous Pharma Sales ($m)]]-1</f>
        <v>8.3230793377403467E-2</v>
      </c>
      <c r="P140" s="1">
        <f>Table1[[#This Row],[Latest R&amp;D (local m)]]*Table1[[#This Row],[Fx]]</f>
        <v>80.763025011599993</v>
      </c>
      <c r="Q140" s="15">
        <f>Table1[[#This Row],[Latest R&amp;D ($m)]]/Table1[[#This Row],[Previous R&amp;D ($m)]]-1</f>
        <v>-5.4276754773170843E-2</v>
      </c>
      <c r="R140" s="1">
        <f>Table1[[#This Row],[Latest Net Income (local m)]]*Table1[[#This Row],[Fx]]</f>
        <v>-185.099934219</v>
      </c>
      <c r="S140" s="15">
        <f>Table1[[#This Row],[Latest Net Income ($m)]]/Table1[[#This Row],[Previous Net Income ($m)]]-1</f>
        <v>-1.7261519729167736</v>
      </c>
      <c r="T140" s="1">
        <f>Table1[[#This Row],[Latest Number Employed]]</f>
        <v>4952</v>
      </c>
      <c r="U140" s="1">
        <f>Table1[[#This Row],[Latest Operating Profit (local m)]]*Table1[[#This Row],[Fx]]</f>
        <v>-72.379232482800006</v>
      </c>
      <c r="V140" s="1">
        <v>731.01061520000007</v>
      </c>
      <c r="W140" s="1">
        <v>731.01061520000007</v>
      </c>
      <c r="X140" s="1">
        <v>85.398160000000004</v>
      </c>
      <c r="Y140" s="1">
        <v>254.90522799999999</v>
      </c>
      <c r="Z140" s="1">
        <v>4198</v>
      </c>
      <c r="AA140" s="1">
        <v>48.490068800000003</v>
      </c>
      <c r="AB140" s="1">
        <v>618.03399999999999</v>
      </c>
      <c r="AC140" s="1">
        <v>618.03399999999999</v>
      </c>
      <c r="AD140" s="1">
        <v>72.2</v>
      </c>
      <c r="AE140" s="1">
        <v>215.51</v>
      </c>
      <c r="AF140" s="1">
        <v>40.996000000000002</v>
      </c>
      <c r="AG140" s="1"/>
    </row>
    <row r="141" spans="1:33">
      <c r="A141" t="s">
        <v>198</v>
      </c>
      <c r="B141" t="s">
        <v>88</v>
      </c>
      <c r="C141" t="s">
        <v>77</v>
      </c>
      <c r="D141" t="s">
        <v>78</v>
      </c>
      <c r="E141">
        <f>_xlfn.XLOOKUP(Table1[[#This Row],[Currency]],Fx!$H$5:$H$24,Fx!$I$5:$I$24,"NA",0,1)</f>
        <v>7.6579064999999997E-3</v>
      </c>
      <c r="F141" s="40">
        <v>103261</v>
      </c>
      <c r="G141" s="40">
        <v>103261</v>
      </c>
      <c r="H141" s="40">
        <v>13283</v>
      </c>
      <c r="I141" s="40">
        <v>6649</v>
      </c>
      <c r="J141" s="40">
        <v>1529</v>
      </c>
      <c r="K141" s="40">
        <v>8508</v>
      </c>
      <c r="L141" s="40">
        <f>Table1[[#This Row],[Latest Total Sales (local m)]]*Table1[[#This Row],[Fx]]</f>
        <v>790.76308309649994</v>
      </c>
      <c r="M141" s="15">
        <f>Table1[[#This Row],[Latest Total Sales ($m)]]/Table1[[#This Row],[Previous Total Sales ($m)]]-1</f>
        <v>-0.1572400166221124</v>
      </c>
      <c r="N141" s="1">
        <f>IF(Table1[[#This Row],[Latest Pharma Sales (local m)]]*Table1[[#This Row],[Fx]]=0,"",Table1[[#This Row],[Latest Pharma Sales (local m)]]*Table1[[#This Row],[Fx]])</f>
        <v>790.76308309649994</v>
      </c>
      <c r="O141" s="15">
        <f>Table1[[#This Row],[Latest Pharma Sales ($m)]]/Table1[[#This Row],[Previous Pharma Sales ($m)]]-1</f>
        <v>-0.1572400166221124</v>
      </c>
      <c r="P141" s="1">
        <f>Table1[[#This Row],[Latest R&amp;D (local m)]]*Table1[[#This Row],[Fx]]</f>
        <v>101.71997203949999</v>
      </c>
      <c r="Q141" s="15">
        <f>Table1[[#This Row],[Latest R&amp;D ($m)]]/Table1[[#This Row],[Previous R&amp;D ($m)]]-1</f>
        <v>2.9177267079034896E-2</v>
      </c>
      <c r="R141" s="1">
        <f>Table1[[#This Row],[Latest Net Income (local m)]]*Table1[[#This Row],[Fx]]</f>
        <v>50.9174203185</v>
      </c>
      <c r="S141" s="15">
        <f>Table1[[#This Row],[Latest Net Income ($m)]]/Table1[[#This Row],[Previous Net Income ($m)]]-1</f>
        <v>-0.3491235002861014</v>
      </c>
      <c r="T141" s="1">
        <f>Table1[[#This Row],[Latest Number Employed]]</f>
        <v>1529</v>
      </c>
      <c r="U141" s="1">
        <f>Table1[[#This Row],[Latest Operating Profit (local m)]]*Table1[[#This Row],[Fx]]</f>
        <v>65.153468501999996</v>
      </c>
      <c r="V141" s="1">
        <v>938.30165016500007</v>
      </c>
      <c r="W141" s="1">
        <v>938.30165016500007</v>
      </c>
      <c r="X141" s="1">
        <v>98.836201783000007</v>
      </c>
      <c r="Y141" s="1">
        <v>78.229004029000009</v>
      </c>
      <c r="Z141" s="1">
        <v>1558</v>
      </c>
      <c r="AA141" s="1">
        <v>109.349334501</v>
      </c>
      <c r="AB141" s="1">
        <v>102995</v>
      </c>
      <c r="AC141" s="1">
        <v>102995</v>
      </c>
      <c r="AD141" s="1">
        <v>10849</v>
      </c>
      <c r="AE141" s="1">
        <v>8587</v>
      </c>
      <c r="AF141" s="1">
        <v>12003</v>
      </c>
      <c r="AG141" s="1"/>
    </row>
    <row r="142" spans="1:33">
      <c r="A142" t="s">
        <v>197</v>
      </c>
      <c r="B142" t="s">
        <v>88</v>
      </c>
      <c r="C142" t="s">
        <v>50</v>
      </c>
      <c r="D142" t="s">
        <v>51</v>
      </c>
      <c r="E142">
        <f>_xlfn.XLOOKUP(Table1[[#This Row],[Currency]],Fx!$H$5:$H$24,Fx!$I$5:$I$24,"NA",0,1)</f>
        <v>1.2735148999999999E-2</v>
      </c>
      <c r="F142" s="1">
        <v>60403</v>
      </c>
      <c r="G142" s="1">
        <v>60403</v>
      </c>
      <c r="H142" s="1">
        <v>1846</v>
      </c>
      <c r="I142" s="1">
        <v>7901</v>
      </c>
      <c r="J142" s="1">
        <v>10314</v>
      </c>
      <c r="K142" s="1">
        <v>13139</v>
      </c>
      <c r="L142" s="1">
        <f>Table1[[#This Row],[Latest Total Sales (local m)]]*Table1[[#This Row],[Fx]]</f>
        <v>769.24120504699999</v>
      </c>
      <c r="M142" s="15">
        <f>Table1[[#This Row],[Latest Total Sales ($m)]]/Table1[[#This Row],[Previous Total Sales ($m)]]-1</f>
        <v>0.15214687812935113</v>
      </c>
      <c r="N142" s="1">
        <f>IF(Table1[[#This Row],[Latest Pharma Sales (local m)]]*Table1[[#This Row],[Fx]]=0,"",Table1[[#This Row],[Latest Pharma Sales (local m)]]*Table1[[#This Row],[Fx]])</f>
        <v>769.24120504699999</v>
      </c>
      <c r="O142" s="15">
        <f>Table1[[#This Row],[Latest Pharma Sales ($m)]]/Table1[[#This Row],[Previous Pharma Sales ($m)]]-1</f>
        <v>0.15214687812935113</v>
      </c>
      <c r="P142" s="1">
        <f>Table1[[#This Row],[Latest R&amp;D (local m)]]*Table1[[#This Row],[Fx]]</f>
        <v>23.509085054</v>
      </c>
      <c r="Q142" s="15">
        <f>Table1[[#This Row],[Latest R&amp;D ($m)]]/Table1[[#This Row],[Previous R&amp;D ($m)]]-1</f>
        <v>-5.3000556628742146E-2</v>
      </c>
      <c r="R142" s="1">
        <f>Table1[[#This Row],[Latest Net Income (local m)]]*Table1[[#This Row],[Fx]]</f>
        <v>100.620412249</v>
      </c>
      <c r="S142" s="15">
        <f>Table1[[#This Row],[Latest Net Income ($m)]]/Table1[[#This Row],[Previous Net Income ($m)]]-1</f>
        <v>-0.10118946330859735</v>
      </c>
      <c r="T142" s="1">
        <f>Table1[[#This Row],[Latest Number Employed]]</f>
        <v>10314</v>
      </c>
      <c r="U142" s="1">
        <f>Table1[[#This Row],[Latest Operating Profit (local m)]]*Table1[[#This Row],[Fx]]</f>
        <v>167.32712271099999</v>
      </c>
      <c r="V142" s="1">
        <v>667.65897616799998</v>
      </c>
      <c r="W142" s="1">
        <v>667.65897616799998</v>
      </c>
      <c r="X142" s="1">
        <v>24.824814014999998</v>
      </c>
      <c r="Y142" s="1">
        <v>111.948411975</v>
      </c>
      <c r="Z142" s="1">
        <v>8475</v>
      </c>
      <c r="AA142" s="1">
        <v>160.759272447</v>
      </c>
      <c r="AB142" s="1">
        <v>49352</v>
      </c>
      <c r="AC142" s="1">
        <v>49352</v>
      </c>
      <c r="AD142" s="1">
        <v>1835</v>
      </c>
      <c r="AE142" s="1">
        <v>8275</v>
      </c>
      <c r="AF142" s="1">
        <v>11883</v>
      </c>
      <c r="AG142" s="1"/>
    </row>
    <row r="143" spans="1:33">
      <c r="A143" t="s">
        <v>196</v>
      </c>
      <c r="B143" t="s">
        <v>88</v>
      </c>
      <c r="C143" t="s">
        <v>43</v>
      </c>
      <c r="D143" t="s">
        <v>44</v>
      </c>
      <c r="E143">
        <f>_xlfn.XLOOKUP(Table1[[#This Row],[Currency]],Fx!$H$5:$H$24,Fx!$I$5:$I$24,"NA",0,1)</f>
        <v>0.14885238000000001</v>
      </c>
      <c r="F143" s="1">
        <v>5053</v>
      </c>
      <c r="G143" s="1">
        <v>5053</v>
      </c>
      <c r="H143" s="1">
        <v>907</v>
      </c>
      <c r="I143" s="1">
        <v>729</v>
      </c>
      <c r="J143" s="1">
        <v>2249</v>
      </c>
      <c r="K143" s="1">
        <v>1113</v>
      </c>
      <c r="L143" s="1">
        <f>Table1[[#This Row],[Latest Total Sales (local m)]]*Table1[[#This Row],[Fx]]</f>
        <v>752.15107613999999</v>
      </c>
      <c r="M143" s="15">
        <f>Table1[[#This Row],[Latest Total Sales ($m)]]/Table1[[#This Row],[Previous Total Sales ($m)]]-1</f>
        <v>0.40094081679606797</v>
      </c>
      <c r="N143" s="1">
        <f>IF(Table1[[#This Row],[Latest Pharma Sales (local m)]]*Table1[[#This Row],[Fx]]=0,"",Table1[[#This Row],[Latest Pharma Sales (local m)]]*Table1[[#This Row],[Fx]])</f>
        <v>752.15107613999999</v>
      </c>
      <c r="O143" s="15">
        <f>Table1[[#This Row],[Latest Pharma Sales ($m)]]/Table1[[#This Row],[Previous Pharma Sales ($m)]]-1</f>
        <v>0.40094081679606797</v>
      </c>
      <c r="P143" s="1">
        <f>Table1[[#This Row],[Latest R&amp;D (local m)]]*Table1[[#This Row],[Fx]]</f>
        <v>135.00910866000001</v>
      </c>
      <c r="Q143" s="15">
        <f>Table1[[#This Row],[Latest R&amp;D ($m)]]/Table1[[#This Row],[Previous R&amp;D ($m)]]-1</f>
        <v>0.40111279503947128</v>
      </c>
      <c r="R143" s="1">
        <f>Table1[[#This Row],[Latest Net Income (local m)]]*Table1[[#This Row],[Fx]]</f>
        <v>108.51338502</v>
      </c>
      <c r="S143" s="15">
        <f>Table1[[#This Row],[Latest Net Income ($m)]]/Table1[[#This Row],[Previous Net Income ($m)]]-1</f>
        <v>0.63621987270747482</v>
      </c>
      <c r="T143" s="1">
        <f>Table1[[#This Row],[Latest Number Employed]]</f>
        <v>2249</v>
      </c>
      <c r="U143" s="1">
        <f>Table1[[#This Row],[Latest Operating Profit (local m)]]*Table1[[#This Row],[Fx]]</f>
        <v>165.67269894</v>
      </c>
      <c r="V143" s="1">
        <v>536.88997216895928</v>
      </c>
      <c r="W143" s="1">
        <v>536.88997216895928</v>
      </c>
      <c r="X143" s="1">
        <v>96.358486724258782</v>
      </c>
      <c r="Y143" s="1">
        <v>66.319561832751404</v>
      </c>
      <c r="Z143" s="1">
        <v>1866</v>
      </c>
      <c r="AA143" s="1">
        <v>110.1236444623929</v>
      </c>
      <c r="AB143" s="1">
        <v>3462.83109414</v>
      </c>
      <c r="AC143" s="1">
        <v>3462.83109414</v>
      </c>
      <c r="AD143" s="1">
        <v>621.49263594000001</v>
      </c>
      <c r="AE143" s="1">
        <v>427.74768159000001</v>
      </c>
      <c r="AF143" s="1">
        <v>710.27510293</v>
      </c>
      <c r="AG143" s="1"/>
    </row>
    <row r="144" spans="1:33">
      <c r="A144" t="s">
        <v>195</v>
      </c>
      <c r="B144" t="s">
        <v>88</v>
      </c>
      <c r="C144" t="s">
        <v>50</v>
      </c>
      <c r="D144" t="s">
        <v>51</v>
      </c>
      <c r="E144">
        <f>_xlfn.XLOOKUP(Table1[[#This Row],[Currency]],Fx!$H$5:$H$24,Fx!$I$5:$I$24,"NA",0,1)</f>
        <v>1.2735148999999999E-2</v>
      </c>
      <c r="F144" s="1">
        <v>55713</v>
      </c>
      <c r="G144" s="1">
        <v>55713</v>
      </c>
      <c r="H144" s="1">
        <v>6217</v>
      </c>
      <c r="I144" s="1">
        <v>3420</v>
      </c>
      <c r="J144" s="1">
        <v>16640</v>
      </c>
      <c r="K144" s="1">
        <v>3884</v>
      </c>
      <c r="L144" s="1">
        <f>Table1[[#This Row],[Latest Total Sales (local m)]]*Table1[[#This Row],[Fx]]</f>
        <v>709.51335623699993</v>
      </c>
      <c r="M144" s="15">
        <f>Table1[[#This Row],[Latest Total Sales ($m)]]/Table1[[#This Row],[Previous Total Sales ($m)]]-1</f>
        <v>-1.1538485235661033E-2</v>
      </c>
      <c r="N144" s="1">
        <f>IF(Table1[[#This Row],[Latest Pharma Sales (local m)]]*Table1[[#This Row],[Fx]]=0,"",Table1[[#This Row],[Latest Pharma Sales (local m)]]*Table1[[#This Row],[Fx]])</f>
        <v>709.51335623699993</v>
      </c>
      <c r="O144" s="15">
        <f>Table1[[#This Row],[Latest Pharma Sales ($m)]]/Table1[[#This Row],[Previous Pharma Sales ($m)]]-1</f>
        <v>-1.1538485235661033E-2</v>
      </c>
      <c r="P144" s="1">
        <f>Table1[[#This Row],[Latest R&amp;D (local m)]]*Table1[[#This Row],[Fx]]</f>
        <v>79.174421332999998</v>
      </c>
      <c r="Q144" s="15">
        <f>Table1[[#This Row],[Latest R&amp;D ($m)]]/Table1[[#This Row],[Previous R&amp;D ($m)]]-1</f>
        <v>-0.10032083705335693</v>
      </c>
      <c r="R144" s="1">
        <f>Table1[[#This Row],[Latest Net Income (local m)]]*Table1[[#This Row],[Fx]]</f>
        <v>43.554209579999998</v>
      </c>
      <c r="S144" s="15">
        <f>Table1[[#This Row],[Latest Net Income ($m)]]/Table1[[#This Row],[Previous Net Income ($m)]]-1</f>
        <v>-0.4100349996490833</v>
      </c>
      <c r="T144" s="1">
        <f>Table1[[#This Row],[Latest Number Employed]]</f>
        <v>16640</v>
      </c>
      <c r="U144" s="1">
        <f>Table1[[#This Row],[Latest Operating Profit (local m)]]*Table1[[#This Row],[Fx]]</f>
        <v>49.463318715999996</v>
      </c>
      <c r="V144" s="1">
        <v>717.79563052200001</v>
      </c>
      <c r="W144" s="1">
        <v>717.79563052200001</v>
      </c>
      <c r="X144" s="1">
        <v>88.002951044999989</v>
      </c>
      <c r="Y144" s="1">
        <v>73.825073613000001</v>
      </c>
      <c r="Z144" s="1">
        <v>11576</v>
      </c>
      <c r="AA144" s="1">
        <v>79.466461866000003</v>
      </c>
      <c r="AB144" s="1">
        <v>53058</v>
      </c>
      <c r="AC144" s="1">
        <v>53058</v>
      </c>
      <c r="AD144" s="1">
        <v>6505</v>
      </c>
      <c r="AE144" s="1">
        <v>5457</v>
      </c>
      <c r="AF144" s="1">
        <v>5874</v>
      </c>
      <c r="AG144" s="1"/>
    </row>
    <row r="145" spans="1:33">
      <c r="A145" t="s">
        <v>194</v>
      </c>
      <c r="B145" t="s">
        <v>94</v>
      </c>
      <c r="C145" t="s">
        <v>77</v>
      </c>
      <c r="D145" t="s">
        <v>78</v>
      </c>
      <c r="E145">
        <f>_xlfn.XLOOKUP(Table1[[#This Row],[Currency]],Fx!$H$5:$H$24,Fx!$I$5:$I$24,"NA",0,1)</f>
        <v>7.6579064999999997E-3</v>
      </c>
      <c r="F145" s="1">
        <v>426684</v>
      </c>
      <c r="G145" s="1">
        <v>88100</v>
      </c>
      <c r="H145" s="1">
        <v>102400</v>
      </c>
      <c r="I145" s="1">
        <v>184965</v>
      </c>
      <c r="J145" s="1">
        <v>5693</v>
      </c>
      <c r="K145" s="1">
        <v>149003</v>
      </c>
      <c r="L145" s="1">
        <f>Table1[[#This Row],[Latest Total Sales (local m)]]*Table1[[#This Row],[Fx]]</f>
        <v>3267.5061770459997</v>
      </c>
      <c r="M145" s="15">
        <f>Table1[[#This Row],[Latest Total Sales ($m)]]/Table1[[#This Row],[Previous Total Sales ($m)]]-1</f>
        <v>7.0203594962548133E-2</v>
      </c>
      <c r="N145" s="1">
        <f>IF(Table1[[#This Row],[Latest Pharma Sales (local m)]]*Table1[[#This Row],[Fx]]=0,"",Table1[[#This Row],[Latest Pharma Sales (local m)]]*Table1[[#This Row],[Fx]])</f>
        <v>674.66156264999995</v>
      </c>
      <c r="O145" s="15">
        <f>Table1[[#This Row],[Latest Pharma Sales ($m)]]/Table1[[#This Row],[Previous Pharma Sales ($m)]]-1</f>
        <v>-0.73119457674373745</v>
      </c>
      <c r="P145" s="1">
        <f>Table1[[#This Row],[Latest R&amp;D (local m)]]*Table1[[#This Row],[Fx]]</f>
        <v>784.16962560000002</v>
      </c>
      <c r="Q145" s="15">
        <f>Table1[[#This Row],[Latest R&amp;D ($m)]]/Table1[[#This Row],[Previous R&amp;D ($m)]]-1</f>
        <v>0.1791922478993726</v>
      </c>
      <c r="R145" s="1">
        <f>Table1[[#This Row],[Latest Net Income (local m)]]*Table1[[#This Row],[Fx]]</f>
        <v>1416.4446757725</v>
      </c>
      <c r="S145" s="15">
        <f>Table1[[#This Row],[Latest Net Income ($m)]]/Table1[[#This Row],[Previous Net Income ($m)]]-1</f>
        <v>0.3616460228425149</v>
      </c>
      <c r="T145" s="1">
        <f>Table1[[#This Row],[Latest Number Employed]]</f>
        <v>5693</v>
      </c>
      <c r="U145" s="1">
        <f>Table1[[#This Row],[Latest Operating Profit (local m)]]*Table1[[#This Row],[Fx]]</f>
        <v>1141.0510422195</v>
      </c>
      <c r="V145" s="1">
        <v>3053.1631480460001</v>
      </c>
      <c r="W145" s="1">
        <v>2509.8510085000003</v>
      </c>
      <c r="X145" s="1">
        <v>665.00575033200005</v>
      </c>
      <c r="Y145" s="1">
        <v>1040.2444188950001</v>
      </c>
      <c r="Z145" s="1">
        <v>5693</v>
      </c>
      <c r="AA145" s="1">
        <v>1004.960742104</v>
      </c>
      <c r="AB145" s="1">
        <v>335138</v>
      </c>
      <c r="AC145" s="1">
        <f>89100+11200+174000+1200</f>
        <v>275500</v>
      </c>
      <c r="AD145" s="1">
        <v>72996</v>
      </c>
      <c r="AE145" s="1">
        <v>114185</v>
      </c>
      <c r="AF145" s="1">
        <v>110312</v>
      </c>
      <c r="AG145" s="1"/>
    </row>
    <row r="146" spans="1:33">
      <c r="A146" t="s">
        <v>192</v>
      </c>
      <c r="B146" t="s">
        <v>88</v>
      </c>
      <c r="C146" t="s">
        <v>193</v>
      </c>
      <c r="D146" t="s">
        <v>48</v>
      </c>
      <c r="E146">
        <f>_xlfn.XLOOKUP(Table1[[#This Row],[Currency]],Fx!$H$5:$H$24,Fx!$I$5:$I$24,"NA",0,1)</f>
        <v>0.12771022000000001</v>
      </c>
      <c r="F146" s="1">
        <v>5276</v>
      </c>
      <c r="G146" s="1">
        <v>5276</v>
      </c>
      <c r="H146" s="1">
        <v>159</v>
      </c>
      <c r="I146" s="1">
        <v>132</v>
      </c>
      <c r="J146" s="1">
        <v>1856</v>
      </c>
      <c r="K146" s="1">
        <v>220</v>
      </c>
      <c r="L146" s="1">
        <f>Table1[[#This Row],[Latest Total Sales (local m)]]*Table1[[#This Row],[Fx]]</f>
        <v>673.79912072000002</v>
      </c>
      <c r="M146" s="15">
        <f>Table1[[#This Row],[Latest Total Sales ($m)]]/Table1[[#This Row],[Previous Total Sales ($m)]]-1</f>
        <v>-3.0493684549100952E-2</v>
      </c>
      <c r="N146" s="1">
        <f>IF(Table1[[#This Row],[Latest Pharma Sales (local m)]]*Table1[[#This Row],[Fx]]=0,"",Table1[[#This Row],[Latest Pharma Sales (local m)]]*Table1[[#This Row],[Fx]])</f>
        <v>673.79912072000002</v>
      </c>
      <c r="O146" s="15">
        <f>Table1[[#This Row],[Latest Pharma Sales ($m)]]/Table1[[#This Row],[Previous Pharma Sales ($m)]]-1</f>
        <v>-3.0493684549100952E-2</v>
      </c>
      <c r="P146" s="1">
        <f>Table1[[#This Row],[Latest R&amp;D (local m)]]*Table1[[#This Row],[Fx]]</f>
        <v>20.30592498</v>
      </c>
      <c r="Q146" s="15">
        <f>Table1[[#This Row],[Latest R&amp;D ($m)]]/Table1[[#This Row],[Previous R&amp;D ($m)]]-1</f>
        <v>5.3051499331855378E-3</v>
      </c>
      <c r="R146" s="1">
        <f>Table1[[#This Row],[Latest Net Income (local m)]]*Table1[[#This Row],[Fx]]</f>
        <v>16.857749040000002</v>
      </c>
      <c r="S146" s="15">
        <f>Table1[[#This Row],[Latest Net Income ($m)]]/Table1[[#This Row],[Previous Net Income ($m)]]-1</f>
        <v>-0.19612825839351256</v>
      </c>
      <c r="T146" s="1">
        <f>Table1[[#This Row],[Latest Number Employed]]</f>
        <v>1856</v>
      </c>
      <c r="U146" s="1">
        <f>Table1[[#This Row],[Latest Operating Profit (local m)]]*Table1[[#This Row],[Fx]]</f>
        <v>28.096248400000004</v>
      </c>
      <c r="V146" s="1">
        <v>694.99198713999999</v>
      </c>
      <c r="W146" s="1">
        <v>694.99198713999999</v>
      </c>
      <c r="X146" s="1">
        <v>20.198767489999998</v>
      </c>
      <c r="Y146" s="1">
        <v>20.970694909999999</v>
      </c>
      <c r="Z146" s="1">
        <v>1855</v>
      </c>
      <c r="AA146" s="1">
        <v>30.10516938</v>
      </c>
      <c r="AB146" s="1">
        <v>5402</v>
      </c>
      <c r="AC146" s="1">
        <v>5402</v>
      </c>
      <c r="AD146" s="1">
        <v>157</v>
      </c>
      <c r="AE146" s="1">
        <v>163</v>
      </c>
      <c r="AF146" s="1">
        <v>234</v>
      </c>
      <c r="AG146" s="1"/>
    </row>
    <row r="147" spans="1:33">
      <c r="A147" t="s">
        <v>191</v>
      </c>
      <c r="B147" t="s">
        <v>94</v>
      </c>
      <c r="C147" t="s">
        <v>35</v>
      </c>
      <c r="D147" t="s">
        <v>36</v>
      </c>
      <c r="E147">
        <f>_xlfn.XLOOKUP(Table1[[#This Row],[Currency]],Fx!$H$5:$H$24,Fx!$I$5:$I$24,"NA",0,1)</f>
        <v>1</v>
      </c>
      <c r="F147" s="1">
        <v>667.23800000000006</v>
      </c>
      <c r="G147" s="1">
        <v>667.23800000000006</v>
      </c>
      <c r="H147" s="1">
        <v>74.552000000000007</v>
      </c>
      <c r="I147" s="1">
        <v>60.710999999999999</v>
      </c>
      <c r="J147" s="1">
        <v>612</v>
      </c>
      <c r="K147" s="1">
        <v>46.124000000000002</v>
      </c>
      <c r="L147" s="1">
        <f>Table1[[#This Row],[Latest Total Sales (local m)]]*Table1[[#This Row],[Fx]]</f>
        <v>667.23800000000006</v>
      </c>
      <c r="M147" s="15">
        <f>Table1[[#This Row],[Latest Total Sales ($m)]]/Table1[[#This Row],[Previous Total Sales ($m)]]-1</f>
        <v>0.15085679789573558</v>
      </c>
      <c r="N147" s="1">
        <f>IF(Table1[[#This Row],[Latest Pharma Sales (local m)]]*Table1[[#This Row],[Fx]]=0,"",Table1[[#This Row],[Latest Pharma Sales (local m)]]*Table1[[#This Row],[Fx]])</f>
        <v>667.23800000000006</v>
      </c>
      <c r="O147" s="15">
        <f>Table1[[#This Row],[Latest Pharma Sales ($m)]]/Table1[[#This Row],[Previous Pharma Sales ($m)]]-1</f>
        <v>0.15085679789573558</v>
      </c>
      <c r="P147" s="1">
        <f>Table1[[#This Row],[Latest R&amp;D (local m)]]*Table1[[#This Row],[Fx]]</f>
        <v>74.552000000000007</v>
      </c>
      <c r="Q147" s="15">
        <f>Table1[[#This Row],[Latest R&amp;D ($m)]]/Table1[[#This Row],[Previous R&amp;D ($m)]]-1</f>
        <v>2.3124322395597474E-2</v>
      </c>
      <c r="R147" s="1">
        <f>Table1[[#This Row],[Latest Net Income (local m)]]*Table1[[#This Row],[Fx]]</f>
        <v>60.710999999999999</v>
      </c>
      <c r="S147" s="15">
        <f>Table1[[#This Row],[Latest Net Income ($m)]]/Table1[[#This Row],[Previous Net Income ($m)]]-1</f>
        <v>0.13639937106918243</v>
      </c>
      <c r="T147" s="1">
        <f>Table1[[#This Row],[Latest Number Employed]]</f>
        <v>612</v>
      </c>
      <c r="U147" s="1">
        <f>Table1[[#This Row],[Latest Operating Profit (local m)]]*Table1[[#This Row],[Fx]]</f>
        <v>46.124000000000002</v>
      </c>
      <c r="V147" s="1">
        <v>579.77499999999998</v>
      </c>
      <c r="W147" s="1">
        <v>579.77499999999998</v>
      </c>
      <c r="X147" s="1">
        <v>72.867000000000004</v>
      </c>
      <c r="Y147" s="1">
        <v>53.423999999999999</v>
      </c>
      <c r="Z147" s="1">
        <v>575</v>
      </c>
      <c r="AA147" s="1">
        <v>101.199</v>
      </c>
      <c r="AB147" s="1">
        <v>579.77499999999998</v>
      </c>
      <c r="AC147" s="1">
        <v>579.77499999999998</v>
      </c>
      <c r="AD147" s="1">
        <v>72.867000000000004</v>
      </c>
      <c r="AE147" s="1">
        <v>53.423999999999999</v>
      </c>
      <c r="AF147" s="1">
        <v>101.199</v>
      </c>
      <c r="AG147" s="1"/>
    </row>
    <row r="148" spans="1:33">
      <c r="A148" t="s">
        <v>190</v>
      </c>
      <c r="B148" t="s">
        <v>88</v>
      </c>
      <c r="C148" t="s">
        <v>43</v>
      </c>
      <c r="D148" t="s">
        <v>44</v>
      </c>
      <c r="E148">
        <f>_xlfn.XLOOKUP(Table1[[#This Row],[Currency]],Fx!$H$5:$H$24,Fx!$I$5:$I$24,"NA",0,1)</f>
        <v>0.14885238000000001</v>
      </c>
      <c r="F148" s="1">
        <v>4475</v>
      </c>
      <c r="G148" s="1">
        <v>4475</v>
      </c>
      <c r="H148" s="1">
        <v>1380</v>
      </c>
      <c r="I148" s="1">
        <v>1076</v>
      </c>
      <c r="J148" s="1">
        <v>3243</v>
      </c>
      <c r="K148" s="1">
        <v>1223</v>
      </c>
      <c r="L148" s="1">
        <f>Table1[[#This Row],[Latest Total Sales (local m)]]*Table1[[#This Row],[Fx]]</f>
        <v>666.11440049999999</v>
      </c>
      <c r="M148" s="15">
        <f>Table1[[#This Row],[Latest Total Sales ($m)]]/Table1[[#This Row],[Previous Total Sales ($m)]]-1</f>
        <v>-3.1535493067839093E-2</v>
      </c>
      <c r="N148" s="1">
        <f>IF(Table1[[#This Row],[Latest Pharma Sales (local m)]]*Table1[[#This Row],[Fx]]=0,"",Table1[[#This Row],[Latest Pharma Sales (local m)]]*Table1[[#This Row],[Fx]])</f>
        <v>666.11440049999999</v>
      </c>
      <c r="O148" s="15">
        <f>Table1[[#This Row],[Latest Pharma Sales ($m)]]/Table1[[#This Row],[Previous Pharma Sales ($m)]]-1</f>
        <v>-3.1535493067839093E-2</v>
      </c>
      <c r="P148" s="1">
        <f>Table1[[#This Row],[Latest R&amp;D (local m)]]*Table1[[#This Row],[Fx]]</f>
        <v>205.4162844</v>
      </c>
      <c r="Q148" s="15">
        <f>Table1[[#This Row],[Latest R&amp;D ($m)]]/Table1[[#This Row],[Previous R&amp;D ($m)]]-1</f>
        <v>4.2236272654939935</v>
      </c>
      <c r="R148" s="1">
        <f>Table1[[#This Row],[Latest Net Income (local m)]]*Table1[[#This Row],[Fx]]</f>
        <v>160.16516088</v>
      </c>
      <c r="S148" s="15">
        <f>Table1[[#This Row],[Latest Net Income ($m)]]/Table1[[#This Row],[Previous Net Income ($m)]]-1</f>
        <v>-0.20468476520316914</v>
      </c>
      <c r="T148" s="1">
        <f>Table1[[#This Row],[Latest Number Employed]]</f>
        <v>3243</v>
      </c>
      <c r="U148" s="1">
        <f>Table1[[#This Row],[Latest Operating Profit (local m)]]*Table1[[#This Row],[Fx]]</f>
        <v>182.04646074000001</v>
      </c>
      <c r="V148" s="1">
        <v>687.80465957402407</v>
      </c>
      <c r="W148" s="1">
        <v>687.80465957402407</v>
      </c>
      <c r="X148" s="1">
        <v>39.324452905920339</v>
      </c>
      <c r="Y148" s="1">
        <v>201.38575733547387</v>
      </c>
      <c r="Z148" s="1">
        <v>2927</v>
      </c>
      <c r="AA148" s="1">
        <v>263.01856386494001</v>
      </c>
      <c r="AB148" s="1">
        <v>4436.2001254099996</v>
      </c>
      <c r="AC148" s="1">
        <v>4436.2001254099996</v>
      </c>
      <c r="AD148" s="1">
        <v>253.63472096999999</v>
      </c>
      <c r="AE148" s="1">
        <v>1298.8971643499999</v>
      </c>
      <c r="AF148" s="1">
        <v>1696.4162277200001</v>
      </c>
      <c r="AG148" s="1"/>
    </row>
    <row r="149" spans="1:33">
      <c r="A149" t="s">
        <v>189</v>
      </c>
      <c r="B149" t="s">
        <v>94</v>
      </c>
      <c r="C149" t="s">
        <v>77</v>
      </c>
      <c r="D149" t="s">
        <v>78</v>
      </c>
      <c r="E149">
        <f>_xlfn.XLOOKUP(Table1[[#This Row],[Currency]],Fx!$H$5:$H$24,Fx!$I$5:$I$24,"NA",0,1)</f>
        <v>7.6579064999999997E-3</v>
      </c>
      <c r="F149" s="40">
        <v>95390</v>
      </c>
      <c r="G149" s="40">
        <v>86241</v>
      </c>
      <c r="H149" s="40">
        <v>13917</v>
      </c>
      <c r="I149" s="40">
        <v>7972</v>
      </c>
      <c r="J149" s="40">
        <v>2213</v>
      </c>
      <c r="K149" s="40">
        <v>16431</v>
      </c>
      <c r="L149" s="40">
        <f>Table1[[#This Row],[Latest Total Sales (local m)]]*Table1[[#This Row],[Fx]]</f>
        <v>730.48770103499999</v>
      </c>
      <c r="M149" s="15">
        <f>Table1[[#This Row],[Latest Total Sales ($m)]]/Table1[[#This Row],[Previous Total Sales ($m)]]-1</f>
        <v>-0.17126125863036279</v>
      </c>
      <c r="N149" s="1">
        <f>IF(Table1[[#This Row],[Latest Pharma Sales (local m)]]*Table1[[#This Row],[Fx]]=0,"",Table1[[#This Row],[Latest Pharma Sales (local m)]]*Table1[[#This Row],[Fx]])</f>
        <v>660.42551446649998</v>
      </c>
      <c r="O149" s="15">
        <f>Table1[[#This Row],[Latest Pharma Sales ($m)]]/Table1[[#This Row],[Previous Pharma Sales ($m)]]-1</f>
        <v>-0.17362136828658936</v>
      </c>
      <c r="P149" s="1">
        <f>Table1[[#This Row],[Latest R&amp;D (local m)]]*Table1[[#This Row],[Fx]]</f>
        <v>106.57508476049999</v>
      </c>
      <c r="Q149" s="15">
        <f>Table1[[#This Row],[Latest R&amp;D ($m)]]/Table1[[#This Row],[Previous R&amp;D ($m)]]-1</f>
        <v>-4.6811894433315127E-2</v>
      </c>
      <c r="R149" s="1">
        <f>Table1[[#This Row],[Latest Net Income (local m)]]*Table1[[#This Row],[Fx]]</f>
        <v>61.048830617999997</v>
      </c>
      <c r="S149" s="15">
        <f>Table1[[#This Row],[Latest Net Income ($m)]]/Table1[[#This Row],[Previous Net Income ($m)]]-1</f>
        <v>-0.55031701797044985</v>
      </c>
      <c r="T149" s="1">
        <f>Table1[[#This Row],[Latest Number Employed]]</f>
        <v>2213</v>
      </c>
      <c r="U149" s="1">
        <f>Table1[[#This Row],[Latest Operating Profit (local m)]]*Table1[[#This Row],[Fx]]</f>
        <v>125.8270617015</v>
      </c>
      <c r="V149" s="1">
        <v>881.4450979180001</v>
      </c>
      <c r="W149" s="1">
        <v>799.18028990800008</v>
      </c>
      <c r="X149" s="1">
        <v>111.80907959100001</v>
      </c>
      <c r="Y149" s="1">
        <v>135.75970863400002</v>
      </c>
      <c r="Z149" s="1">
        <v>1546</v>
      </c>
      <c r="AA149" s="1">
        <v>199.89528431400001</v>
      </c>
      <c r="AB149" s="1">
        <v>96754</v>
      </c>
      <c r="AC149" s="1">
        <v>87724</v>
      </c>
      <c r="AD149" s="1">
        <v>12273</v>
      </c>
      <c r="AE149" s="1">
        <v>14902</v>
      </c>
      <c r="AF149" s="1">
        <v>21942</v>
      </c>
      <c r="AG149" s="1"/>
    </row>
    <row r="150" spans="1:33">
      <c r="A150" s="32" t="s">
        <v>188</v>
      </c>
      <c r="B150" t="s">
        <v>88</v>
      </c>
      <c r="C150" t="s">
        <v>58</v>
      </c>
      <c r="D150" t="s">
        <v>59</v>
      </c>
      <c r="E150">
        <f>_xlfn.XLOOKUP(Table1[[#This Row],[Currency]],Fx!$H$5:$H$24,Fx!$I$5:$I$24,"NA",0,1)</f>
        <v>7.7677530000000005E-4</v>
      </c>
      <c r="F150" s="1">
        <v>846522</v>
      </c>
      <c r="G150" s="1">
        <v>846522</v>
      </c>
      <c r="H150" s="1">
        <v>67121</v>
      </c>
      <c r="I150" s="1">
        <v>38134</v>
      </c>
      <c r="J150" s="1">
        <v>1716</v>
      </c>
      <c r="K150" s="1">
        <v>52526</v>
      </c>
      <c r="L150" s="1">
        <f>Table1[[#This Row],[Latest Total Sales (local m)]]*Table1[[#This Row],[Fx]]</f>
        <v>657.5573805066</v>
      </c>
      <c r="M150" s="17">
        <f>Table1[[#This Row],[Latest Total Sales ($m)]]/Table1[[#This Row],[Previous Total Sales ($m)]]-1</f>
        <v>-2.2726456241195958E-2</v>
      </c>
      <c r="N150" s="1">
        <f>IF(Table1[[#This Row],[Latest Pharma Sales (local m)]]*Table1[[#This Row],[Fx]]=0,"",Table1[[#This Row],[Latest Pharma Sales (local m)]]*Table1[[#This Row],[Fx]])</f>
        <v>657.5573805066</v>
      </c>
      <c r="O150" s="1">
        <f>Table1[[#This Row],[Latest Pharma Sales ($m)]]/Table1[[#This Row],[Previous Pharma Sales ($m)]]-1</f>
        <v>-2.2726456241195958E-2</v>
      </c>
      <c r="P150" s="1">
        <f>Table1[[#This Row],[Latest R&amp;D (local m)]]*Table1[[#This Row],[Fx]]</f>
        <v>52.1379349113</v>
      </c>
      <c r="Q150" s="1">
        <f>Table1[[#This Row],[Latest R&amp;D ($m)]]/Table1[[#This Row],[Previous R&amp;D ($m)]]-1</f>
        <v>2.1858907711908082</v>
      </c>
      <c r="R150" s="1">
        <f>Table1[[#This Row],[Latest Net Income (local m)]]*Table1[[#This Row],[Fx]]</f>
        <v>29.621549290200001</v>
      </c>
      <c r="S150" s="1">
        <f>Table1[[#This Row],[Latest Net Income ($m)]]/Table1[[#This Row],[Previous Net Income ($m)]]-1</f>
        <v>0.37003225180325883</v>
      </c>
      <c r="T150" s="1">
        <f>Table1[[#This Row],[Latest Number Employed]]</f>
        <v>1716</v>
      </c>
      <c r="U150" s="1">
        <f>Table1[[#This Row],[Latest Operating Profit (local m)]]*Table1[[#This Row],[Fx]]</f>
        <v>40.800899407800003</v>
      </c>
      <c r="V150" s="1">
        <v>672.8488504636</v>
      </c>
      <c r="W150" s="1">
        <v>672.8488504636</v>
      </c>
      <c r="X150" s="1">
        <v>16.365261289799999</v>
      </c>
      <c r="Y150" s="1">
        <v>21.6210598336</v>
      </c>
      <c r="Z150" s="1">
        <v>1662</v>
      </c>
      <c r="AA150" s="1">
        <v>43.982459159400001</v>
      </c>
      <c r="AB150" s="1">
        <v>769786</v>
      </c>
      <c r="AC150" s="1">
        <v>769786</v>
      </c>
      <c r="AD150" s="1">
        <v>18723</v>
      </c>
      <c r="AE150" s="1">
        <v>24736</v>
      </c>
      <c r="AF150" s="1">
        <v>50319</v>
      </c>
      <c r="AG150" s="1"/>
    </row>
    <row r="151" spans="1:33">
      <c r="A151" t="s">
        <v>185</v>
      </c>
      <c r="B151" t="s">
        <v>88</v>
      </c>
      <c r="C151" t="s">
        <v>186</v>
      </c>
      <c r="D151" t="s">
        <v>187</v>
      </c>
      <c r="E151">
        <f>_xlfn.XLOOKUP(Table1[[#This Row],[Currency]],Fx!$H$5:$H$24,Fx!$I$5:$I$24,"NA",0,1)</f>
        <v>6.7405429999999999E-5</v>
      </c>
      <c r="F151" s="40">
        <v>9606145</v>
      </c>
      <c r="G151" s="40">
        <v>9606145</v>
      </c>
      <c r="H151" s="40">
        <v>40958</v>
      </c>
      <c r="I151" s="40">
        <v>-154589</v>
      </c>
      <c r="J151" s="40">
        <v>11630</v>
      </c>
      <c r="K151" s="40">
        <v>314455</v>
      </c>
      <c r="L151" s="40">
        <f>Table1[[#This Row],[Latest Total Sales (local m)]]*Table1[[#This Row],[Fx]]</f>
        <v>647.50633436734995</v>
      </c>
      <c r="M151" s="15">
        <f>Table1[[#This Row],[Latest Total Sales ($m)]]/Table1[[#This Row],[Previous Total Sales ($m)]]-1</f>
        <v>-0.28020810251741191</v>
      </c>
      <c r="N151" s="1">
        <f>IF(Table1[[#This Row],[Latest Pharma Sales (local m)]]*Table1[[#This Row],[Fx]]=0,"",Table1[[#This Row],[Latest Pharma Sales (local m)]]*Table1[[#This Row],[Fx]])</f>
        <v>647.50633436734995</v>
      </c>
      <c r="O151" s="15">
        <f>Table1[[#This Row],[Latest Pharma Sales ($m)]]/Table1[[#This Row],[Previous Pharma Sales ($m)]]-1</f>
        <v>-0.28020810251741191</v>
      </c>
      <c r="P151" s="1">
        <f>Table1[[#This Row],[Latest R&amp;D (local m)]]*Table1[[#This Row],[Fx]]</f>
        <v>2.7607916019399998</v>
      </c>
      <c r="Q151" s="15">
        <f>Table1[[#This Row],[Latest R&amp;D ($m)]]/Table1[[#This Row],[Previous R&amp;D ($m)]]-1</f>
        <v>-0.41210608914991975</v>
      </c>
      <c r="R151" s="1">
        <f>Table1[[#This Row],[Latest Net Income (local m)]]*Table1[[#This Row],[Fx]]</f>
        <v>-10.42013801827</v>
      </c>
      <c r="S151" s="15">
        <f>Table1[[#This Row],[Latest Net Income ($m)]]/Table1[[#This Row],[Previous Net Income ($m)]]-1</f>
        <v>-1.4927157366573873</v>
      </c>
      <c r="T151" s="1">
        <f>Table1[[#This Row],[Latest Number Employed]]</f>
        <v>11630</v>
      </c>
      <c r="U151" s="1">
        <f>Table1[[#This Row],[Latest Operating Profit (local m)]]*Table1[[#This Row],[Fx]]</f>
        <v>21.195974490649999</v>
      </c>
      <c r="V151" s="1">
        <v>899.57435841102006</v>
      </c>
      <c r="W151" s="1">
        <v>899.57435841102006</v>
      </c>
      <c r="X151" s="1">
        <v>4.6960710954599998</v>
      </c>
      <c r="Y151" s="1">
        <v>21.148376727239999</v>
      </c>
      <c r="Z151" s="1">
        <v>11906</v>
      </c>
      <c r="AA151" s="1">
        <v>63.6979110531</v>
      </c>
      <c r="AB151" s="1">
        <v>12857627</v>
      </c>
      <c r="AC151" s="1">
        <v>12857627</v>
      </c>
      <c r="AD151" s="1">
        <v>67121</v>
      </c>
      <c r="AE151" s="1">
        <v>302274</v>
      </c>
      <c r="AF151" s="1">
        <v>910435</v>
      </c>
      <c r="AG151" s="1"/>
    </row>
    <row r="152" spans="1:33">
      <c r="A152" t="s">
        <v>184</v>
      </c>
      <c r="B152" t="s">
        <v>94</v>
      </c>
      <c r="C152" t="s">
        <v>43</v>
      </c>
      <c r="D152" t="s">
        <v>44</v>
      </c>
      <c r="E152">
        <f>_xlfn.XLOOKUP(Table1[[#This Row],[Currency]],Fx!$H$5:$H$24,Fx!$I$5:$I$24,"NA",0,1)</f>
        <v>0.14885238000000001</v>
      </c>
      <c r="F152" s="1">
        <v>4298.5130621400003</v>
      </c>
      <c r="G152" s="1">
        <v>4298.5130621400003</v>
      </c>
      <c r="H152" s="1">
        <v>454.25172835000001</v>
      </c>
      <c r="I152" s="1">
        <v>900.92602954999995</v>
      </c>
      <c r="J152" s="1">
        <v>4955</v>
      </c>
      <c r="K152" s="1">
        <v>1003.46549542</v>
      </c>
      <c r="L152" s="1">
        <f>Table1[[#This Row],[Latest Total Sales (local m)]]*Table1[[#This Row],[Fx]]</f>
        <v>639.84389976062698</v>
      </c>
      <c r="M152" s="15">
        <f>Table1[[#This Row],[Latest Total Sales ($m)]]/Table1[[#This Row],[Previous Total Sales ($m)]]-1</f>
        <v>4.8581065786083899E-2</v>
      </c>
      <c r="N152" s="1">
        <f>IF(Table1[[#This Row],[Latest Pharma Sales (local m)]]*Table1[[#This Row],[Fx]]=0,"",Table1[[#This Row],[Latest Pharma Sales (local m)]]*Table1[[#This Row],[Fx]])</f>
        <v>639.84389976062698</v>
      </c>
      <c r="O152" s="15">
        <f>Table1[[#This Row],[Latest Pharma Sales ($m)]]/Table1[[#This Row],[Previous Pharma Sales ($m)]]-1</f>
        <v>4.8581065786083899E-2</v>
      </c>
      <c r="P152" s="1">
        <f>Table1[[#This Row],[Latest R&amp;D (local m)]]*Table1[[#This Row],[Fx]]</f>
        <v>67.616450884010973</v>
      </c>
      <c r="Q152" s="15">
        <f>Table1[[#This Row],[Latest R&amp;D ($m)]]/Table1[[#This Row],[Previous R&amp;D ($m)]]-1</f>
        <v>0.23992137774956035</v>
      </c>
      <c r="R152" s="1">
        <f>Table1[[#This Row],[Latest Net Income (local m)]]*Table1[[#This Row],[Fx]]</f>
        <v>134.10498370246782</v>
      </c>
      <c r="S152" s="15">
        <f>Table1[[#This Row],[Latest Net Income ($m)]]/Table1[[#This Row],[Previous Net Income ($m)]]-1</f>
        <v>8.4199603458892547E-2</v>
      </c>
      <c r="T152" s="1">
        <f>Table1[[#This Row],[Latest Number Employed]]</f>
        <v>4955</v>
      </c>
      <c r="U152" s="1">
        <f>Table1[[#This Row],[Latest Operating Profit (local m)]]*Table1[[#This Row],[Fx]]</f>
        <v>149.36822724114612</v>
      </c>
      <c r="V152" s="1">
        <v>610.19974576878212</v>
      </c>
      <c r="W152" s="1">
        <v>610.19974576878212</v>
      </c>
      <c r="X152" s="1">
        <v>54.532853531998839</v>
      </c>
      <c r="Y152" s="1">
        <v>123.69030875369843</v>
      </c>
      <c r="Z152" s="1">
        <v>4732</v>
      </c>
      <c r="AA152" s="1">
        <v>143.54970862347935</v>
      </c>
      <c r="AB152" s="1">
        <v>3935.6642195200002</v>
      </c>
      <c r="AC152" s="1">
        <v>3935.6642195200002</v>
      </c>
      <c r="AD152" s="1">
        <v>351.72581097</v>
      </c>
      <c r="AE152" s="1">
        <v>797.77732757000001</v>
      </c>
      <c r="AF152" s="1">
        <v>925.86641648</v>
      </c>
      <c r="AG152" s="1"/>
    </row>
    <row r="153" spans="1:33">
      <c r="A153" t="s">
        <v>183</v>
      </c>
      <c r="B153" t="s">
        <v>88</v>
      </c>
      <c r="C153" t="s">
        <v>43</v>
      </c>
      <c r="D153" t="s">
        <v>44</v>
      </c>
      <c r="E153">
        <f>_xlfn.XLOOKUP(Table1[[#This Row],[Currency]],Fx!$H$5:$H$24,Fx!$I$5:$I$24,"NA",0,1)</f>
        <v>0.14885238000000001</v>
      </c>
      <c r="F153" s="1">
        <v>4278</v>
      </c>
      <c r="G153" s="1">
        <v>4278</v>
      </c>
      <c r="H153" s="1">
        <v>580</v>
      </c>
      <c r="I153" s="1">
        <v>434</v>
      </c>
      <c r="J153" s="1">
        <v>5760</v>
      </c>
      <c r="K153" s="1">
        <v>399</v>
      </c>
      <c r="L153" s="1">
        <f>Table1[[#This Row],[Latest Total Sales (local m)]]*Table1[[#This Row],[Fx]]</f>
        <v>636.79048164000005</v>
      </c>
      <c r="M153" s="15">
        <f>Table1[[#This Row],[Latest Total Sales ($m)]]/Table1[[#This Row],[Previous Total Sales ($m)]]-1</f>
        <v>0.12569279505898789</v>
      </c>
      <c r="N153" s="1">
        <f>IF(Table1[[#This Row],[Latest Pharma Sales (local m)]]*Table1[[#This Row],[Fx]]=0,"",Table1[[#This Row],[Latest Pharma Sales (local m)]]*Table1[[#This Row],[Fx]])</f>
        <v>636.79048164000005</v>
      </c>
      <c r="O153" s="15">
        <f>Table1[[#This Row],[Latest Pharma Sales ($m)]]/Table1[[#This Row],[Previous Pharma Sales ($m)]]-1</f>
        <v>0.12569279505898789</v>
      </c>
      <c r="P153" s="1">
        <f>Table1[[#This Row],[Latest R&amp;D (local m)]]*Table1[[#This Row],[Fx]]</f>
        <v>86.334380400000001</v>
      </c>
      <c r="Q153" s="15">
        <f>Table1[[#This Row],[Latest R&amp;D ($m)]]/Table1[[#This Row],[Previous R&amp;D ($m)]]-1</f>
        <v>0.11504306495774608</v>
      </c>
      <c r="R153" s="1">
        <f>Table1[[#This Row],[Latest Net Income (local m)]]*Table1[[#This Row],[Fx]]</f>
        <v>64.601932919999996</v>
      </c>
      <c r="S153" s="15">
        <f>Table1[[#This Row],[Latest Net Income ($m)]]/Table1[[#This Row],[Previous Net Income ($m)]]-1</f>
        <v>0.29988333920679677</v>
      </c>
      <c r="T153" s="1">
        <f>Table1[[#This Row],[Latest Number Employed]]</f>
        <v>5760</v>
      </c>
      <c r="U153" s="1">
        <f>Table1[[#This Row],[Latest Operating Profit (local m)]]*Table1[[#This Row],[Fx]]</f>
        <v>59.392099620000003</v>
      </c>
      <c r="V153" s="1">
        <v>565.68762315533104</v>
      </c>
      <c r="W153" s="1">
        <v>565.68762315533104</v>
      </c>
      <c r="X153" s="1">
        <v>77.426947095780193</v>
      </c>
      <c r="Y153" s="1">
        <v>49.698254429063468</v>
      </c>
      <c r="Z153" s="1">
        <v>5045</v>
      </c>
      <c r="AA153" s="1">
        <v>54.417680010880545</v>
      </c>
      <c r="AB153" s="1">
        <v>3648.5700843300001</v>
      </c>
      <c r="AC153" s="1">
        <v>3648.5700843300001</v>
      </c>
      <c r="AD153" s="1">
        <v>499.38805681999997</v>
      </c>
      <c r="AE153" s="1">
        <v>320.54363031999998</v>
      </c>
      <c r="AF153" s="1">
        <v>350.98296519000002</v>
      </c>
      <c r="AG153" s="1"/>
    </row>
    <row r="154" spans="1:33">
      <c r="A154" t="s">
        <v>182</v>
      </c>
      <c r="B154" t="s">
        <v>34</v>
      </c>
      <c r="C154" t="s">
        <v>77</v>
      </c>
      <c r="D154" t="s">
        <v>78</v>
      </c>
      <c r="E154">
        <f>_xlfn.XLOOKUP(Table1[[#This Row],[Currency]],Fx!$H$5:$H$24,Fx!$I$5:$I$24,"NA",0,1)</f>
        <v>7.6579064999999997E-3</v>
      </c>
      <c r="F154" s="1">
        <v>2657800</v>
      </c>
      <c r="G154" s="1">
        <v>82900</v>
      </c>
      <c r="H154" s="1">
        <v>29800</v>
      </c>
      <c r="I154" s="1">
        <v>442700</v>
      </c>
      <c r="J154" s="1">
        <v>52640</v>
      </c>
      <c r="K154" s="1">
        <v>653600</v>
      </c>
      <c r="L154" s="1">
        <f>Table1[[#This Row],[Latest Total Sales (local m)]]*Table1[[#This Row],[Fx]]</f>
        <v>20353.1838957</v>
      </c>
      <c r="M154" s="15">
        <f>Table1[[#This Row],[Latest Total Sales ($m)]]/Table1[[#This Row],[Previous Total Sales ($m)]]-1</f>
        <v>-3.9006563596105548E-2</v>
      </c>
      <c r="N154" s="1">
        <f>IF(Table1[[#This Row],[Latest Pharma Sales (local m)]]*Table1[[#This Row],[Fx]]=0,"",Table1[[#This Row],[Latest Pharma Sales (local m)]]*Table1[[#This Row],[Fx]])</f>
        <v>634.84044884999992</v>
      </c>
      <c r="O154" s="15">
        <f>Table1[[#This Row],[Latest Pharma Sales ($m)]]/Table1[[#This Row],[Previous Pharma Sales ($m)]]-1</f>
        <v>-0.13327324480342084</v>
      </c>
      <c r="P154" s="1">
        <f>Table1[[#This Row],[Latest R&amp;D (local m)]]*Table1[[#This Row],[Fx]]</f>
        <v>228.20561369999999</v>
      </c>
      <c r="Q154" s="15">
        <f>Table1[[#This Row],[Latest R&amp;D ($m)]]/Table1[[#This Row],[Previous R&amp;D ($m)]]-1</f>
        <v>-0.13622230052385997</v>
      </c>
      <c r="R154" s="1">
        <f>Table1[[#This Row],[Latest Net Income (local m)]]*Table1[[#This Row],[Fx]]</f>
        <v>3390.1552075499999</v>
      </c>
      <c r="S154" s="15">
        <f>Table1[[#This Row],[Latest Net Income ($m)]]/Table1[[#This Row],[Previous Net Income ($m)]]-1</f>
        <v>9.93464295881481E-2</v>
      </c>
      <c r="T154" s="1">
        <f>Table1[[#This Row],[Latest Number Employed]]</f>
        <v>52640</v>
      </c>
      <c r="U154" s="1">
        <f>Table1[[#This Row],[Latest Operating Profit (local m)]]*Table1[[#This Row],[Fx]]</f>
        <v>5005.2076883999998</v>
      </c>
      <c r="V154" s="1">
        <v>21179.316241600001</v>
      </c>
      <c r="W154" s="1">
        <v>732.45742680000001</v>
      </c>
      <c r="X154" s="1">
        <v>264.19484299999999</v>
      </c>
      <c r="Y154" s="1">
        <v>3083.7915295000003</v>
      </c>
      <c r="Z154" s="1">
        <v>55381</v>
      </c>
      <c r="AA154" s="1">
        <v>5451.5239328000007</v>
      </c>
      <c r="AB154" s="1">
        <v>2324800</v>
      </c>
      <c r="AC154" s="1">
        <v>80400</v>
      </c>
      <c r="AD154" s="1">
        <v>29000</v>
      </c>
      <c r="AE154" s="1">
        <v>338500</v>
      </c>
      <c r="AF154" s="1">
        <v>598400</v>
      </c>
      <c r="AG154" s="1"/>
    </row>
    <row r="155" spans="1:33">
      <c r="A155" t="s">
        <v>181</v>
      </c>
      <c r="B155" t="s">
        <v>88</v>
      </c>
      <c r="C155" t="s">
        <v>43</v>
      </c>
      <c r="D155" t="s">
        <v>44</v>
      </c>
      <c r="E155">
        <f>_xlfn.XLOOKUP(Table1[[#This Row],[Currency]],Fx!$H$5:$H$24,Fx!$I$5:$I$24,"NA",0,1)</f>
        <v>0.14885238000000001</v>
      </c>
      <c r="F155" s="1">
        <v>5229</v>
      </c>
      <c r="G155" s="1">
        <v>4139</v>
      </c>
      <c r="H155" s="1">
        <v>3339</v>
      </c>
      <c r="I155" s="1">
        <v>-2534</v>
      </c>
      <c r="J155" s="1">
        <v>5294</v>
      </c>
      <c r="K155" s="1">
        <v>-3107</v>
      </c>
      <c r="L155" s="1">
        <f>Table1[[#This Row],[Latest Total Sales (local m)]]*Table1[[#This Row],[Fx]]</f>
        <v>778.34909502000005</v>
      </c>
      <c r="M155" s="15">
        <f>Table1[[#This Row],[Latest Total Sales ($m)]]/Table1[[#This Row],[Previous Total Sales ($m)]]-1</f>
        <v>0.17820962063378931</v>
      </c>
      <c r="N155" s="1">
        <f>IF(Table1[[#This Row],[Latest Pharma Sales (local m)]]*Table1[[#This Row],[Fx]]=0,"",Table1[[#This Row],[Latest Pharma Sales (local m)]]*Table1[[#This Row],[Fx]])</f>
        <v>616.10000081999999</v>
      </c>
      <c r="O155" s="15">
        <f>Table1[[#This Row],[Latest Pharma Sales ($m)]]/Table1[[#This Row],[Previous Pharma Sales ($m)]]-1</f>
        <v>-6.8374929459016354E-3</v>
      </c>
      <c r="P155" s="1">
        <f>Table1[[#This Row],[Latest R&amp;D (local m)]]*Table1[[#This Row],[Fx]]</f>
        <v>497.01809682000004</v>
      </c>
      <c r="Q155" s="15">
        <f>Table1[[#This Row],[Latest R&amp;D ($m)]]/Table1[[#This Row],[Previous R&amp;D ($m)]]-1</f>
        <v>0.29361539045615137</v>
      </c>
      <c r="R155" s="1">
        <f>Table1[[#This Row],[Latest Net Income (local m)]]*Table1[[#This Row],[Fx]]</f>
        <v>-377.19193092</v>
      </c>
      <c r="S155" s="15">
        <f>Table1[[#This Row],[Latest Net Income ($m)]]/Table1[[#This Row],[Previous Net Income ($m)]]-1</f>
        <v>-0.22473864606933902</v>
      </c>
      <c r="T155" s="1">
        <f>Table1[[#This Row],[Latest Number Employed]]</f>
        <v>5294</v>
      </c>
      <c r="U155" s="1">
        <f>Table1[[#This Row],[Latest Operating Profit (local m)]]*Table1[[#This Row],[Fx]]</f>
        <v>-462.48434466000003</v>
      </c>
      <c r="V155" s="1">
        <v>660.62021680090004</v>
      </c>
      <c r="W155" s="1">
        <v>620.34158201105004</v>
      </c>
      <c r="X155" s="1">
        <v>384.20855262455001</v>
      </c>
      <c r="Y155" s="1">
        <v>-486.53519101345</v>
      </c>
      <c r="Z155" s="1">
        <v>5568</v>
      </c>
      <c r="AA155" s="1">
        <v>-473.04050180475002</v>
      </c>
      <c r="AB155" s="1">
        <v>4260.866</v>
      </c>
      <c r="AC155" s="1">
        <v>4001.0770000000002</v>
      </c>
      <c r="AD155" s="1">
        <v>2478.067</v>
      </c>
      <c r="AE155" s="1">
        <v>-3138.0529999999999</v>
      </c>
      <c r="AF155" s="1">
        <v>-3051.0149999999999</v>
      </c>
      <c r="AG155" s="1"/>
    </row>
    <row r="156" spans="1:33">
      <c r="A156" s="31" t="s">
        <v>179</v>
      </c>
      <c r="B156" t="s">
        <v>88</v>
      </c>
      <c r="C156" t="s">
        <v>58</v>
      </c>
      <c r="D156" t="s">
        <v>59</v>
      </c>
      <c r="E156">
        <f>_xlfn.XLOOKUP(Table1[[#This Row],[Currency]],Fx!$H$5:$H$24,Fx!$I$5:$I$24,"NA",0,1)</f>
        <v>7.7677530000000005E-4</v>
      </c>
      <c r="F156" s="1">
        <v>783316</v>
      </c>
      <c r="G156" s="1">
        <v>783316</v>
      </c>
      <c r="H156" s="1">
        <v>18847</v>
      </c>
      <c r="I156" s="1">
        <v>162362</v>
      </c>
      <c r="J156" s="1">
        <v>1653</v>
      </c>
      <c r="K156" s="1">
        <v>50610</v>
      </c>
      <c r="L156" s="1">
        <f>Table1[[#This Row],[Latest Total Sales (local m)]]*Table1[[#This Row],[Fx]]</f>
        <v>608.46052089480008</v>
      </c>
      <c r="M156" s="15">
        <f>Table1[[#This Row],[Latest Total Sales ($m)]]/Table1[[#This Row],[Previous Total Sales ($m)]]-1</f>
        <v>-0.21069675463339854</v>
      </c>
      <c r="N156" s="1">
        <f>IF(Table1[[#This Row],[Latest Pharma Sales (local m)]]*Table1[[#This Row],[Fx]]=0,"",Table1[[#This Row],[Latest Pharma Sales (local m)]]*Table1[[#This Row],[Fx]])</f>
        <v>608.46052089480008</v>
      </c>
      <c r="O156" s="15">
        <f>Table1[[#This Row],[Latest Pharma Sales ($m)]]/Table1[[#This Row],[Previous Pharma Sales ($m)]]-1</f>
        <v>-0.21069675463339854</v>
      </c>
      <c r="P156" s="1">
        <f>Table1[[#This Row],[Latest R&amp;D (local m)]]*Table1[[#This Row],[Fx]]</f>
        <v>14.639884079100002</v>
      </c>
      <c r="Q156" s="15">
        <f>Table1[[#This Row],[Latest R&amp;D ($m)]]/Table1[[#This Row],[Previous R&amp;D ($m)]]-1</f>
        <v>1.569660657760108</v>
      </c>
      <c r="R156" s="1">
        <f>Table1[[#This Row],[Latest Net Income (local m)]]*Table1[[#This Row],[Fx]]</f>
        <v>126.11879125860001</v>
      </c>
      <c r="S156" s="15">
        <f>Table1[[#This Row],[Latest Net Income ($m)]]/Table1[[#This Row],[Previous Net Income ($m)]]-1</f>
        <v>1.3939986222342786</v>
      </c>
      <c r="T156" s="1">
        <f>Table1[[#This Row],[Latest Number Employed]]</f>
        <v>1653</v>
      </c>
      <c r="U156" s="1">
        <f>Table1[[#This Row],[Latest Operating Profit (local m)]]*Table1[[#This Row],[Fx]]</f>
        <v>39.312597932999999</v>
      </c>
      <c r="V156" s="1">
        <v>770.88308513440006</v>
      </c>
      <c r="W156" s="1">
        <v>770.88308513440006</v>
      </c>
      <c r="X156" s="1">
        <v>5.6972052068000005</v>
      </c>
      <c r="Y156" s="1">
        <v>52.681229674600004</v>
      </c>
      <c r="Z156" s="1">
        <v>90</v>
      </c>
      <c r="AA156" s="1">
        <v>53.811405546400003</v>
      </c>
      <c r="AB156" s="1">
        <v>881944</v>
      </c>
      <c r="AC156" s="1">
        <v>881944</v>
      </c>
      <c r="AD156" s="1">
        <v>6518</v>
      </c>
      <c r="AE156" s="1">
        <v>60271</v>
      </c>
      <c r="AF156" s="1">
        <v>61564</v>
      </c>
      <c r="AG156" s="21" t="s">
        <v>180</v>
      </c>
    </row>
    <row r="157" spans="1:33">
      <c r="A157" t="s">
        <v>178</v>
      </c>
      <c r="B157" t="s">
        <v>94</v>
      </c>
      <c r="C157" t="s">
        <v>77</v>
      </c>
      <c r="D157" t="s">
        <v>78</v>
      </c>
      <c r="E157">
        <f>_xlfn.XLOOKUP(Table1[[#This Row],[Currency]],Fx!$H$5:$H$24,Fx!$I$5:$I$24,"NA",0,1)</f>
        <v>7.6579064999999997E-3</v>
      </c>
      <c r="F157" s="1">
        <v>78142</v>
      </c>
      <c r="G157" s="1">
        <v>78142</v>
      </c>
      <c r="H157" s="1">
        <v>8575</v>
      </c>
      <c r="I157" s="1">
        <v>16012</v>
      </c>
      <c r="J157" s="1">
        <v>1314</v>
      </c>
      <c r="K157" s="1">
        <v>20541</v>
      </c>
      <c r="L157" s="1">
        <f>Table1[[#This Row],[Latest Total Sales (local m)]]*Table1[[#This Row],[Fx]]</f>
        <v>598.40412972299998</v>
      </c>
      <c r="M157" s="15">
        <f>Table1[[#This Row],[Latest Total Sales ($m)]]/Table1[[#This Row],[Previous Total Sales ($m)]]-1</f>
        <v>-2.9744774921347417E-2</v>
      </c>
      <c r="N157" s="1">
        <f>IF(Table1[[#This Row],[Latest Pharma Sales (local m)]]*Table1[[#This Row],[Fx]]=0,"",Table1[[#This Row],[Latest Pharma Sales (local m)]]*Table1[[#This Row],[Fx]])</f>
        <v>598.40412972299998</v>
      </c>
      <c r="O157" s="15">
        <f>Table1[[#This Row],[Latest Pharma Sales ($m)]]/Table1[[#This Row],[Previous Pharma Sales ($m)]]-1</f>
        <v>-2.9744774921347417E-2</v>
      </c>
      <c r="P157" s="1">
        <f>Table1[[#This Row],[Latest R&amp;D (local m)]]*Table1[[#This Row],[Fx]]</f>
        <v>65.666548237499995</v>
      </c>
      <c r="Q157" s="15">
        <f>Table1[[#This Row],[Latest R&amp;D ($m)]]/Table1[[#This Row],[Previous R&amp;D ($m)]]-1</f>
        <v>0.17990685663043671</v>
      </c>
      <c r="R157" s="1">
        <f>Table1[[#This Row],[Latest Net Income (local m)]]*Table1[[#This Row],[Fx]]</f>
        <v>122.61839887799999</v>
      </c>
      <c r="S157" s="15">
        <f>Table1[[#This Row],[Latest Net Income ($m)]]/Table1[[#This Row],[Previous Net Income ($m)]]-1</f>
        <v>-0.32190479868587252</v>
      </c>
      <c r="T157" s="1">
        <f>Table1[[#This Row],[Latest Number Employed]]</f>
        <v>1314</v>
      </c>
      <c r="U157" s="1">
        <f>Table1[[#This Row],[Latest Operating Profit (local m)]]*Table1[[#This Row],[Fx]]</f>
        <v>157.30105741649999</v>
      </c>
      <c r="V157" s="1">
        <v>616.74919573300008</v>
      </c>
      <c r="W157" s="1">
        <v>616.74919573300008</v>
      </c>
      <c r="X157" s="1">
        <v>55.654010203000006</v>
      </c>
      <c r="Y157" s="1">
        <v>180.827704783</v>
      </c>
      <c r="Z157" s="1">
        <v>1539</v>
      </c>
      <c r="AA157" s="1">
        <v>263.30204663400002</v>
      </c>
      <c r="AB157" s="1">
        <v>67699</v>
      </c>
      <c r="AC157" s="1">
        <v>67699</v>
      </c>
      <c r="AD157" s="1">
        <v>6109</v>
      </c>
      <c r="AE157" s="1">
        <v>19849</v>
      </c>
      <c r="AF157" s="1">
        <v>28902</v>
      </c>
      <c r="AG157" s="1"/>
    </row>
    <row r="158" spans="1:33">
      <c r="A158" t="s">
        <v>177</v>
      </c>
      <c r="B158" t="s">
        <v>88</v>
      </c>
      <c r="C158" t="s">
        <v>43</v>
      </c>
      <c r="D158" t="s">
        <v>44</v>
      </c>
      <c r="E158">
        <f>_xlfn.XLOOKUP(Table1[[#This Row],[Currency]],Fx!$H$5:$H$24,Fx!$I$5:$I$24,"NA",0,1)</f>
        <v>0.14885238000000001</v>
      </c>
      <c r="F158" s="1">
        <v>3988</v>
      </c>
      <c r="G158" s="1">
        <v>3988</v>
      </c>
      <c r="H158" s="1">
        <v>107</v>
      </c>
      <c r="I158" s="1">
        <v>304</v>
      </c>
      <c r="J158" s="1">
        <v>5133</v>
      </c>
      <c r="K158" s="1">
        <v>405</v>
      </c>
      <c r="L158" s="1">
        <f>Table1[[#This Row],[Latest Total Sales (local m)]]*Table1[[#This Row],[Fx]]</f>
        <v>593.62329144</v>
      </c>
      <c r="M158" s="15">
        <f>Table1[[#This Row],[Latest Total Sales ($m)]]/Table1[[#This Row],[Previous Total Sales ($m)]]-1</f>
        <v>4.5008690534663387E-2</v>
      </c>
      <c r="N158" s="1">
        <f>IF(Table1[[#This Row],[Latest Pharma Sales (local m)]]*Table1[[#This Row],[Fx]]=0,"",Table1[[#This Row],[Latest Pharma Sales (local m)]]*Table1[[#This Row],[Fx]])</f>
        <v>593.62329144</v>
      </c>
      <c r="O158" s="15">
        <f>Table1[[#This Row],[Latest Pharma Sales ($m)]]/Table1[[#This Row],[Previous Pharma Sales ($m)]]-1</f>
        <v>4.5008690534663387E-2</v>
      </c>
      <c r="P158" s="1">
        <f>Table1[[#This Row],[Latest R&amp;D (local m)]]*Table1[[#This Row],[Fx]]</f>
        <v>15.927204660000001</v>
      </c>
      <c r="Q158" s="15">
        <f>Table1[[#This Row],[Latest R&amp;D ($m)]]/Table1[[#This Row],[Previous R&amp;D ($m)]]-1</f>
        <v>-5.5078474851571024E-2</v>
      </c>
      <c r="R158" s="1">
        <f>Table1[[#This Row],[Latest Net Income (local m)]]*Table1[[#This Row],[Fx]]</f>
        <v>45.25112352</v>
      </c>
      <c r="S158" s="15">
        <f>Table1[[#This Row],[Latest Net Income ($m)]]/Table1[[#This Row],[Previous Net Income ($m)]]-1</f>
        <v>-3.3777072186650936E-2</v>
      </c>
      <c r="T158" s="1">
        <f>Table1[[#This Row],[Latest Number Employed]]</f>
        <v>5133</v>
      </c>
      <c r="U158" s="1">
        <f>Table1[[#This Row],[Latest Operating Profit (local m)]]*Table1[[#This Row],[Fx]]</f>
        <v>60.285213900000002</v>
      </c>
      <c r="V158" s="1">
        <v>568.05584184786187</v>
      </c>
      <c r="W158" s="1">
        <v>568.05584184786187</v>
      </c>
      <c r="X158" s="1">
        <v>16.855584549730882</v>
      </c>
      <c r="Y158" s="1">
        <v>46.833005321460789</v>
      </c>
      <c r="Z158" s="1">
        <v>4975</v>
      </c>
      <c r="AA158" s="1">
        <v>67.635052663296648</v>
      </c>
      <c r="AB158" s="1">
        <v>3663.8446131000001</v>
      </c>
      <c r="AC158" s="1">
        <v>3663.8446131000001</v>
      </c>
      <c r="AD158" s="1">
        <v>108.7150912</v>
      </c>
      <c r="AE158" s="1">
        <v>302.06335648999999</v>
      </c>
      <c r="AF158" s="1">
        <v>436.23232982000002</v>
      </c>
      <c r="AG158" s="1"/>
    </row>
    <row r="159" spans="1:33">
      <c r="A159" s="32" t="s">
        <v>176</v>
      </c>
      <c r="B159" t="s">
        <v>94</v>
      </c>
      <c r="C159" t="s">
        <v>58</v>
      </c>
      <c r="D159" t="s">
        <v>59</v>
      </c>
      <c r="E159">
        <f>_xlfn.XLOOKUP(Table1[[#This Row],[Currency]],Fx!$H$5:$H$24,Fx!$I$5:$I$24,"NA",0,1)</f>
        <v>7.7677530000000005E-4</v>
      </c>
      <c r="F159" s="1">
        <v>760476</v>
      </c>
      <c r="G159" s="1">
        <v>760476</v>
      </c>
      <c r="H159" s="1">
        <v>41705</v>
      </c>
      <c r="I159" s="1">
        <v>41938</v>
      </c>
      <c r="J159" s="1">
        <v>1466</v>
      </c>
      <c r="K159" s="1">
        <v>56603</v>
      </c>
      <c r="L159" s="1">
        <f>Table1[[#This Row],[Latest Total Sales (local m)]]*Table1[[#This Row],[Fx]]</f>
        <v>590.71897304280003</v>
      </c>
      <c r="M159" s="15">
        <f>Table1[[#This Row],[Latest Total Sales ($m)]]/Table1[[#This Row],[Previous Total Sales ($m)]]-1</f>
        <v>1.064977262951385</v>
      </c>
      <c r="N159" s="1">
        <f>IF(Table1[[#This Row],[Latest Pharma Sales (local m)]]*Table1[[#This Row],[Fx]]=0,"",Table1[[#This Row],[Latest Pharma Sales (local m)]]*Table1[[#This Row],[Fx]])</f>
        <v>590.71897304280003</v>
      </c>
      <c r="O159" s="15">
        <f>Table1[[#This Row],[Latest Pharma Sales ($m)]]/Table1[[#This Row],[Previous Pharma Sales ($m)]]-1</f>
        <v>1.064977262951385</v>
      </c>
      <c r="P159" s="1">
        <f>Table1[[#This Row],[Latest R&amp;D (local m)]]*Table1[[#This Row],[Fx]]</f>
        <v>32.395413886500002</v>
      </c>
      <c r="Q159" s="15">
        <f>Table1[[#This Row],[Latest R&amp;D ($m)]]/Table1[[#This Row],[Previous R&amp;D ($m)]]-1</f>
        <v>5.5240860929364199E-3</v>
      </c>
      <c r="R159" s="1">
        <f>Table1[[#This Row],[Latest Net Income (local m)]]*Table1[[#This Row],[Fx]]</f>
        <v>32.576402531399999</v>
      </c>
      <c r="S159" s="15">
        <f>Table1[[#This Row],[Latest Net Income ($m)]]/Table1[[#This Row],[Previous Net Income ($m)]]-1</f>
        <v>-0.13334396989391073</v>
      </c>
      <c r="T159" s="1">
        <f>Table1[[#This Row],[Latest Number Employed]]</f>
        <v>1466</v>
      </c>
      <c r="U159" s="1">
        <f>Table1[[#This Row],[Latest Operating Profit (local m)]]*Table1[[#This Row],[Fx]]</f>
        <v>43.967812305900004</v>
      </c>
      <c r="V159" s="1">
        <v>286.06560645540003</v>
      </c>
      <c r="W159" s="1">
        <v>286.06560645540003</v>
      </c>
      <c r="X159" s="1">
        <v>32.217441963399999</v>
      </c>
      <c r="Y159" s="1">
        <v>37.588618090400004</v>
      </c>
      <c r="Z159" s="1">
        <v>1374</v>
      </c>
      <c r="AA159" s="1">
        <v>36.228561124800002</v>
      </c>
      <c r="AB159" s="1">
        <v>327279</v>
      </c>
      <c r="AC159" s="1">
        <v>327279</v>
      </c>
      <c r="AD159" s="1">
        <v>36859</v>
      </c>
      <c r="AE159" s="1">
        <v>43004</v>
      </c>
      <c r="AF159" s="1">
        <v>41448</v>
      </c>
      <c r="AG159" s="1"/>
    </row>
    <row r="160" spans="1:33">
      <c r="A160" t="s">
        <v>174</v>
      </c>
      <c r="B160" t="s">
        <v>88</v>
      </c>
      <c r="C160" t="s">
        <v>175</v>
      </c>
      <c r="D160" t="s">
        <v>74</v>
      </c>
      <c r="E160">
        <f>_xlfn.XLOOKUP(Table1[[#This Row],[Currency]],Fx!$H$5:$H$24,Fx!$I$5:$I$24,"NA",0,1)</f>
        <v>1.0537698</v>
      </c>
      <c r="F160" s="40">
        <v>1341</v>
      </c>
      <c r="G160" s="40">
        <v>558</v>
      </c>
      <c r="H160" s="40">
        <v>135.80000000000001</v>
      </c>
      <c r="I160" s="40">
        <v>349.5</v>
      </c>
      <c r="J160" s="40">
        <v>3527</v>
      </c>
      <c r="K160" s="40">
        <v>440.3</v>
      </c>
      <c r="L160" s="40">
        <f>Table1[[#This Row],[Latest Total Sales (local m)]]*Table1[[#This Row],[Fx]]</f>
        <v>1413.1053018</v>
      </c>
      <c r="M160" s="15">
        <f>Table1[[#This Row],[Latest Total Sales ($m)]]/Table1[[#This Row],[Previous Total Sales ($m)]]-1</f>
        <v>0.14765797906399003</v>
      </c>
      <c r="N160" s="1">
        <f>IF(Table1[[#This Row],[Latest Pharma Sales (local m)]]*Table1[[#This Row],[Fx]]=0,"",Table1[[#This Row],[Latest Pharma Sales (local m)]]*Table1[[#This Row],[Fx]])</f>
        <v>588.0035484</v>
      </c>
      <c r="O160" s="15">
        <f>Table1[[#This Row],[Latest Pharma Sales ($m)]]/Table1[[#This Row],[Previous Pharma Sales ($m)]]-1</f>
        <v>-0.44224339167697846</v>
      </c>
      <c r="P160" s="1">
        <f>Table1[[#This Row],[Latest R&amp;D (local m)]]*Table1[[#This Row],[Fx]]</f>
        <v>143.10193884</v>
      </c>
      <c r="Q160" s="15">
        <f>Table1[[#This Row],[Latest R&amp;D ($m)]]/Table1[[#This Row],[Previous R&amp;D ($m)]]-1</f>
        <v>2.7916267693065322E-2</v>
      </c>
      <c r="R160" s="1">
        <f>Table1[[#This Row],[Latest Net Income (local m)]]*Table1[[#This Row],[Fx]]</f>
        <v>368.29254509999998</v>
      </c>
      <c r="S160" s="15">
        <f>Table1[[#This Row],[Latest Net Income ($m)]]/Table1[[#This Row],[Previous Net Income ($m)]]-1</f>
        <v>0.60667427267615981</v>
      </c>
      <c r="T160" s="1">
        <f>Table1[[#This Row],[Latest Number Employed]]</f>
        <v>3527</v>
      </c>
      <c r="U160" s="1">
        <f>Table1[[#This Row],[Latest Operating Profit (local m)]]*Table1[[#This Row],[Fx]]</f>
        <v>463.97484294000003</v>
      </c>
      <c r="V160" s="1">
        <v>1231.2948000000001</v>
      </c>
      <c r="W160" s="1">
        <v>1054.22964</v>
      </c>
      <c r="X160" s="1">
        <v>139.21556000000001</v>
      </c>
      <c r="Y160" s="1">
        <v>229.22664000000003</v>
      </c>
      <c r="Z160" s="1">
        <v>3355</v>
      </c>
      <c r="AA160" s="1">
        <v>287.77524000000005</v>
      </c>
      <c r="AB160" s="1">
        <v>1041</v>
      </c>
      <c r="AC160" s="1">
        <f>388.1+503.2</f>
        <v>891.3</v>
      </c>
      <c r="AD160" s="1">
        <v>117.7</v>
      </c>
      <c r="AE160" s="1">
        <v>193.8</v>
      </c>
      <c r="AF160" s="1">
        <v>243.3</v>
      </c>
      <c r="AG160" s="1"/>
    </row>
    <row r="161" spans="1:33">
      <c r="A161" t="s">
        <v>173</v>
      </c>
      <c r="B161" t="s">
        <v>88</v>
      </c>
      <c r="C161" t="s">
        <v>35</v>
      </c>
      <c r="D161" t="s">
        <v>36</v>
      </c>
      <c r="E161">
        <f>_xlfn.XLOOKUP(Table1[[#This Row],[Currency]],Fx!$H$5:$H$24,Fx!$I$5:$I$24,"NA",0,1)</f>
        <v>1</v>
      </c>
      <c r="F161" s="1">
        <v>587</v>
      </c>
      <c r="G161" s="1">
        <v>587</v>
      </c>
      <c r="H161" s="1">
        <v>833</v>
      </c>
      <c r="I161" s="1">
        <v>-270</v>
      </c>
      <c r="J161" s="1">
        <v>796</v>
      </c>
      <c r="K161" s="1">
        <v>-410</v>
      </c>
      <c r="L161" s="1">
        <f>Table1[[#This Row],[Latest Total Sales (local m)]]*Table1[[#This Row],[Fx]]</f>
        <v>587</v>
      </c>
      <c r="M161" s="15">
        <f>Table1[[#This Row],[Latest Total Sales ($m)]]/Table1[[#This Row],[Previous Total Sales ($m)]]-1</f>
        <v>-0.27530864197530869</v>
      </c>
      <c r="N161" s="1">
        <f>IF(Table1[[#This Row],[Latest Pharma Sales (local m)]]*Table1[[#This Row],[Fx]]=0,"",Table1[[#This Row],[Latest Pharma Sales (local m)]]*Table1[[#This Row],[Fx]])</f>
        <v>587</v>
      </c>
      <c r="O161" s="15">
        <f>Table1[[#This Row],[Latest Pharma Sales ($m)]]/Table1[[#This Row],[Previous Pharma Sales ($m)]]-1</f>
        <v>5.7471264367816088</v>
      </c>
      <c r="P161" s="1">
        <f>Table1[[#This Row],[Latest R&amp;D (local m)]]*Table1[[#This Row],[Fx]]</f>
        <v>833</v>
      </c>
      <c r="Q161" s="15">
        <f>Table1[[#This Row],[Latest R&amp;D ($m)]]/Table1[[#This Row],[Previous R&amp;D ($m)]]-1</f>
        <v>0.29548989113530322</v>
      </c>
      <c r="R161" s="1">
        <f>Table1[[#This Row],[Latest Net Income (local m)]]*Table1[[#This Row],[Fx]]</f>
        <v>-270</v>
      </c>
      <c r="S161" s="15">
        <f>Table1[[#This Row],[Latest Net Income ($m)]]/Table1[[#This Row],[Previous Net Income ($m)]]-1</f>
        <v>8.3103448275862064</v>
      </c>
      <c r="T161" s="1">
        <f>Table1[[#This Row],[Latest Number Employed]]</f>
        <v>796</v>
      </c>
      <c r="U161" s="1">
        <f>Table1[[#This Row],[Latest Operating Profit (local m)]]*Table1[[#This Row],[Fx]]</f>
        <v>-410</v>
      </c>
      <c r="V161" s="1">
        <v>810</v>
      </c>
      <c r="W161" s="1">
        <v>87</v>
      </c>
      <c r="X161" s="1">
        <v>643</v>
      </c>
      <c r="Y161" s="1">
        <v>-29</v>
      </c>
      <c r="Z161" s="1">
        <v>660</v>
      </c>
      <c r="AA161" s="1">
        <v>-30</v>
      </c>
      <c r="AB161" s="1">
        <v>810</v>
      </c>
      <c r="AC161" s="1">
        <v>87</v>
      </c>
      <c r="AD161" s="1">
        <v>643</v>
      </c>
      <c r="AE161" s="1">
        <v>-29</v>
      </c>
      <c r="AF161" s="1">
        <v>-30</v>
      </c>
      <c r="AG161" s="1"/>
    </row>
    <row r="162" spans="1:33">
      <c r="A162" t="s">
        <v>172</v>
      </c>
      <c r="B162" t="s">
        <v>88</v>
      </c>
      <c r="C162" t="s">
        <v>151</v>
      </c>
      <c r="D162" t="s">
        <v>36</v>
      </c>
      <c r="E162">
        <f>_xlfn.XLOOKUP(Table1[[#This Row],[Currency]],Fx!$H$5:$H$24,Fx!$I$5:$I$24,"NA",0,1)</f>
        <v>1</v>
      </c>
      <c r="F162" s="1">
        <v>572.9</v>
      </c>
      <c r="G162" s="1">
        <v>572.9</v>
      </c>
      <c r="H162" s="1">
        <v>52.24</v>
      </c>
      <c r="I162" s="1">
        <v>25.445</v>
      </c>
      <c r="J162" s="1">
        <v>1554</v>
      </c>
      <c r="K162" s="1">
        <v>17.713999999999999</v>
      </c>
      <c r="L162" s="1">
        <f>Table1[[#This Row],[Latest Total Sales (local m)]]*Table1[[#This Row],[Fx]]</f>
        <v>572.9</v>
      </c>
      <c r="M162" s="15">
        <f>Table1[[#This Row],[Latest Total Sales ($m)]]/Table1[[#This Row],[Previous Total Sales ($m)]]-1</f>
        <v>2.0580852841468822E-2</v>
      </c>
      <c r="N162" s="1">
        <f>IF(Table1[[#This Row],[Latest Pharma Sales (local m)]]*Table1[[#This Row],[Fx]]=0,"",Table1[[#This Row],[Latest Pharma Sales (local m)]]*Table1[[#This Row],[Fx]])</f>
        <v>572.9</v>
      </c>
      <c r="O162" s="15">
        <f>Table1[[#This Row],[Latest Pharma Sales ($m)]]/Table1[[#This Row],[Previous Pharma Sales ($m)]]-1</f>
        <v>2.0580852841468822E-2</v>
      </c>
      <c r="P162" s="1">
        <f>Table1[[#This Row],[Latest R&amp;D (local m)]]*Table1[[#This Row],[Fx]]</f>
        <v>52.24</v>
      </c>
      <c r="Q162" s="15">
        <f>Table1[[#This Row],[Latest R&amp;D ($m)]]/Table1[[#This Row],[Previous R&amp;D ($m)]]-1</f>
        <v>-4.2170883755042077E-2</v>
      </c>
      <c r="R162" s="1">
        <f>Table1[[#This Row],[Latest Net Income (local m)]]*Table1[[#This Row],[Fx]]</f>
        <v>25.445</v>
      </c>
      <c r="S162" s="15">
        <f>Table1[[#This Row],[Latest Net Income ($m)]]/Table1[[#This Row],[Previous Net Income ($m)]]-1</f>
        <v>-0.56329591871760543</v>
      </c>
      <c r="T162" s="1">
        <f>Table1[[#This Row],[Latest Number Employed]]</f>
        <v>1554</v>
      </c>
      <c r="U162" s="1">
        <f>Table1[[#This Row],[Latest Operating Profit (local m)]]*Table1[[#This Row],[Fx]]</f>
        <v>17.713999999999999</v>
      </c>
      <c r="V162" s="1">
        <v>561.34699999999998</v>
      </c>
      <c r="W162" s="1">
        <v>561.34699999999998</v>
      </c>
      <c r="X162" s="1">
        <v>54.54</v>
      </c>
      <c r="Y162" s="1">
        <v>58.265999999999998</v>
      </c>
      <c r="Z162" s="1">
        <v>1455</v>
      </c>
      <c r="AA162" s="1">
        <v>63.459000000000003</v>
      </c>
      <c r="AB162" s="1">
        <v>561.34699999999998</v>
      </c>
      <c r="AC162" s="1">
        <v>561.34699999999998</v>
      </c>
      <c r="AD162" s="1">
        <v>54.54</v>
      </c>
      <c r="AE162" s="1">
        <v>58.265999999999998</v>
      </c>
      <c r="AF162" s="1">
        <v>63.459000000000003</v>
      </c>
      <c r="AG162" s="1"/>
    </row>
    <row r="163" spans="1:33">
      <c r="A163" s="32" t="s">
        <v>171</v>
      </c>
      <c r="B163" t="s">
        <v>94</v>
      </c>
      <c r="C163" t="s">
        <v>58</v>
      </c>
      <c r="D163" t="s">
        <v>59</v>
      </c>
      <c r="E163">
        <f>_xlfn.XLOOKUP(Table1[[#This Row],[Currency]],Fx!$H$5:$H$24,Fx!$I$5:$I$24,"NA",0,1)</f>
        <v>7.7677530000000005E-4</v>
      </c>
      <c r="F163" s="1">
        <v>722230</v>
      </c>
      <c r="G163" s="1">
        <v>722230</v>
      </c>
      <c r="H163" s="1">
        <v>49000</v>
      </c>
      <c r="I163" s="1">
        <v>-15009</v>
      </c>
      <c r="J163" s="1">
        <v>1003</v>
      </c>
      <c r="K163" s="1">
        <v>-13504</v>
      </c>
      <c r="L163" s="1">
        <f>Table1[[#This Row],[Latest Total Sales (local m)]]*Table1[[#This Row],[Fx]]</f>
        <v>561.010424919</v>
      </c>
      <c r="M163" s="15">
        <f>Table1[[#This Row],[Latest Total Sales ($m)]]/Table1[[#This Row],[Previous Total Sales ($m)]]-1</f>
        <v>-0.1517221121347595</v>
      </c>
      <c r="N163" s="1">
        <f>IF(Table1[[#This Row],[Latest Pharma Sales (local m)]]*Table1[[#This Row],[Fx]]=0,"",Table1[[#This Row],[Latest Pharma Sales (local m)]]*Table1[[#This Row],[Fx]])</f>
        <v>561.010424919</v>
      </c>
      <c r="O163" s="15">
        <f>Table1[[#This Row],[Latest Pharma Sales ($m)]]/Table1[[#This Row],[Previous Pharma Sales ($m)]]-1</f>
        <v>-0.1517221121347595</v>
      </c>
      <c r="P163" s="1">
        <f>Table1[[#This Row],[Latest R&amp;D (local m)]]*Table1[[#This Row],[Fx]]</f>
        <v>38.061989700000005</v>
      </c>
      <c r="Q163" s="15">
        <f>Table1[[#This Row],[Latest R&amp;D ($m)]]/Table1[[#This Row],[Previous R&amp;D ($m)]]-1</f>
        <v>9.7612233198870246E-2</v>
      </c>
      <c r="R163" s="1">
        <f>Table1[[#This Row],[Latest Net Income (local m)]]*Table1[[#This Row],[Fx]]</f>
        <v>-11.658620477700001</v>
      </c>
      <c r="S163" s="15">
        <f>Table1[[#This Row],[Latest Net Income ($m)]]/Table1[[#This Row],[Previous Net Income ($m)]]-1</f>
        <v>2.8306360527413932</v>
      </c>
      <c r="T163" s="1">
        <f>Table1[[#This Row],[Latest Number Employed]]</f>
        <v>1003</v>
      </c>
      <c r="U163" s="1">
        <f>Table1[[#This Row],[Latest Operating Profit (local m)]]*Table1[[#This Row],[Fx]]</f>
        <v>-10.489573651200001</v>
      </c>
      <c r="V163" s="1">
        <v>661.35217355580005</v>
      </c>
      <c r="W163" s="1">
        <v>661.35217355580005</v>
      </c>
      <c r="X163" s="1">
        <v>34.677082259800002</v>
      </c>
      <c r="Y163" s="1">
        <v>-3.0435207931999999</v>
      </c>
      <c r="Z163" s="1">
        <v>37</v>
      </c>
      <c r="AA163" s="1">
        <v>-13.032422466</v>
      </c>
      <c r="AB163" s="1">
        <v>756633</v>
      </c>
      <c r="AC163" s="1">
        <v>756633</v>
      </c>
      <c r="AD163" s="1">
        <v>39673</v>
      </c>
      <c r="AE163" s="1">
        <v>-3482</v>
      </c>
      <c r="AF163" s="1">
        <v>-14910</v>
      </c>
      <c r="AG163" s="1"/>
    </row>
    <row r="164" spans="1:33">
      <c r="A164" t="s">
        <v>168</v>
      </c>
      <c r="B164" t="s">
        <v>94</v>
      </c>
      <c r="C164" t="s">
        <v>169</v>
      </c>
      <c r="D164" t="s">
        <v>170</v>
      </c>
      <c r="E164">
        <f>_xlfn.XLOOKUP(Table1[[#This Row],[Currency]],Fx!$H$5:$H$24,Fx!$I$5:$I$24,"NA",0,1)</f>
        <v>6.1359465000000002E-2</v>
      </c>
      <c r="F164" s="1">
        <v>9131.8520000000008</v>
      </c>
      <c r="G164" s="1">
        <v>9131.8520000000008</v>
      </c>
      <c r="H164" s="21"/>
      <c r="I164" s="1">
        <v>898.36</v>
      </c>
      <c r="J164" s="1">
        <v>2576</v>
      </c>
      <c r="K164" s="1">
        <v>1135.527</v>
      </c>
      <c r="L164" s="1">
        <f>Table1[[#This Row],[Latest Total Sales (local m)]]*Table1[[#This Row],[Fx]]</f>
        <v>560.32555317918002</v>
      </c>
      <c r="M164" s="15">
        <f>Table1[[#This Row],[Latest Total Sales ($m)]]/Table1[[#This Row],[Previous Total Sales ($m)]]-1</f>
        <v>-4.9644173649102119E-2</v>
      </c>
      <c r="N164" s="1">
        <f>IF(Table1[[#This Row],[Latest Pharma Sales (local m)]]*Table1[[#This Row],[Fx]]=0,"",Table1[[#This Row],[Latest Pharma Sales (local m)]]*Table1[[#This Row],[Fx]])</f>
        <v>560.32555317918002</v>
      </c>
      <c r="O164" s="15">
        <f>Table1[[#This Row],[Latest Pharma Sales ($m)]]/Table1[[#This Row],[Previous Pharma Sales ($m)]]-1</f>
        <v>-4.9644173649102119E-2</v>
      </c>
      <c r="P164" s="1">
        <f>Table1[[#This Row],[Latest R&amp;D (local m)]]*Table1[[#This Row],[Fx]]</f>
        <v>0</v>
      </c>
      <c r="Q164" s="15" t="e">
        <f>Table1[[#This Row],[Latest R&amp;D ($m)]]/Table1[[#This Row],[Previous R&amp;D ($m)]]-1</f>
        <v>#DIV/0!</v>
      </c>
      <c r="R164" s="1">
        <f>Table1[[#This Row],[Latest Net Income (local m)]]*Table1[[#This Row],[Fx]]</f>
        <v>55.122888977400002</v>
      </c>
      <c r="S164" s="15">
        <f>Table1[[#This Row],[Latest Net Income ($m)]]/Table1[[#This Row],[Previous Net Income ($m)]]-1</f>
        <v>1.6486839142533238E-2</v>
      </c>
      <c r="T164" s="1">
        <f>Table1[[#This Row],[Latest Number Employed]]</f>
        <v>2576</v>
      </c>
      <c r="U164" s="1">
        <f>Table1[[#This Row],[Latest Operating Profit (local m)]]*Table1[[#This Row],[Fx]]</f>
        <v>69.675329213055008</v>
      </c>
      <c r="V164" s="1">
        <v>589.59553636943997</v>
      </c>
      <c r="W164" s="1">
        <v>589.59553636943997</v>
      </c>
      <c r="X164" s="1">
        <v>0</v>
      </c>
      <c r="Y164" s="1">
        <v>54.228827029280005</v>
      </c>
      <c r="Z164" s="1">
        <v>2233</v>
      </c>
      <c r="AA164" s="1">
        <v>71.301518582400007</v>
      </c>
      <c r="AB164" s="1">
        <v>8705.8169999999991</v>
      </c>
      <c r="AC164" s="1">
        <v>8705.8169999999991</v>
      </c>
      <c r="AE164" s="1">
        <v>800.72900000000004</v>
      </c>
      <c r="AF164" s="1">
        <v>1052.82</v>
      </c>
      <c r="AG164" s="1"/>
    </row>
    <row r="165" spans="1:33">
      <c r="A165" t="s">
        <v>167</v>
      </c>
      <c r="B165" t="s">
        <v>88</v>
      </c>
      <c r="C165" t="s">
        <v>77</v>
      </c>
      <c r="D165" t="s">
        <v>78</v>
      </c>
      <c r="E165">
        <f>_xlfn.XLOOKUP(Table1[[#This Row],[Currency]],Fx!$H$5:$H$24,Fx!$I$5:$I$24,"NA",0,1)</f>
        <v>7.6579064999999997E-3</v>
      </c>
      <c r="F165" s="1">
        <v>72948</v>
      </c>
      <c r="G165" s="1">
        <v>72948</v>
      </c>
      <c r="H165" s="1">
        <v>15789</v>
      </c>
      <c r="I165" s="1">
        <v>5440</v>
      </c>
      <c r="J165" s="1">
        <v>1130</v>
      </c>
      <c r="K165" s="1">
        <v>8000</v>
      </c>
      <c r="L165" s="1">
        <f>Table1[[#This Row],[Latest Total Sales (local m)]]*Table1[[#This Row],[Fx]]</f>
        <v>558.62896336199992</v>
      </c>
      <c r="M165" s="15">
        <f>Table1[[#This Row],[Latest Total Sales ($m)]]/Table1[[#This Row],[Previous Total Sales ($m)]]-1</f>
        <v>-0.19352803972534982</v>
      </c>
      <c r="N165" s="1">
        <f>IF(Table1[[#This Row],[Latest Pharma Sales (local m)]]*Table1[[#This Row],[Fx]]=0,"",Table1[[#This Row],[Latest Pharma Sales (local m)]]*Table1[[#This Row],[Fx]])</f>
        <v>558.62896336199992</v>
      </c>
      <c r="O165" s="15">
        <f>Table1[[#This Row],[Latest Pharma Sales ($m)]]/Table1[[#This Row],[Previous Pharma Sales ($m)]]-1</f>
        <v>-0.19352803972534982</v>
      </c>
      <c r="P165" s="1">
        <f>Table1[[#This Row],[Latest R&amp;D (local m)]]*Table1[[#This Row],[Fx]]</f>
        <v>120.9106857285</v>
      </c>
      <c r="Q165" s="15">
        <f>Table1[[#This Row],[Latest R&amp;D ($m)]]/Table1[[#This Row],[Previous R&amp;D ($m)]]-1</f>
        <v>0.57625419189622984</v>
      </c>
      <c r="R165" s="1">
        <f>Table1[[#This Row],[Latest Net Income (local m)]]*Table1[[#This Row],[Fx]]</f>
        <v>41.659011360000001</v>
      </c>
      <c r="S165" s="15">
        <f>Table1[[#This Row],[Latest Net Income ($m)]]/Table1[[#This Row],[Previous Net Income ($m)]]-1</f>
        <v>-0.52112217425572571</v>
      </c>
      <c r="T165" s="1">
        <f>Table1[[#This Row],[Latest Number Employed]]</f>
        <v>1130</v>
      </c>
      <c r="U165" s="1">
        <f>Table1[[#This Row],[Latest Operating Profit (local m)]]*Table1[[#This Row],[Fx]]</f>
        <v>61.263251999999994</v>
      </c>
      <c r="V165" s="1">
        <v>692.68243767800004</v>
      </c>
      <c r="W165" s="1">
        <v>692.68243767800004</v>
      </c>
      <c r="X165" s="1">
        <v>76.70760614000001</v>
      </c>
      <c r="Y165" s="1">
        <v>86.992984683000003</v>
      </c>
      <c r="Z165" s="1">
        <v>1215</v>
      </c>
      <c r="AA165" s="1">
        <v>155.45588968800001</v>
      </c>
      <c r="AB165" s="1">
        <v>76034</v>
      </c>
      <c r="AC165" s="1">
        <v>76034</v>
      </c>
      <c r="AD165" s="1">
        <v>8420</v>
      </c>
      <c r="AE165" s="1">
        <v>9549</v>
      </c>
      <c r="AF165" s="1">
        <v>17064</v>
      </c>
      <c r="AG165" s="1"/>
    </row>
    <row r="166" spans="1:33">
      <c r="A166" t="s">
        <v>166</v>
      </c>
      <c r="B166" t="s">
        <v>34</v>
      </c>
      <c r="C166" t="s">
        <v>43</v>
      </c>
      <c r="D166" t="s">
        <v>44</v>
      </c>
      <c r="E166">
        <f>_xlfn.XLOOKUP(Table1[[#This Row],[Currency]],Fx!$H$5:$H$24,Fx!$I$5:$I$24,"NA",0,1)</f>
        <v>0.14885238000000001</v>
      </c>
      <c r="F166" s="1">
        <v>3744.9520000000002</v>
      </c>
      <c r="G166" s="1">
        <v>3744.9520000000002</v>
      </c>
      <c r="H166" s="1">
        <v>129.614</v>
      </c>
      <c r="I166" s="1">
        <v>76.602999999999994</v>
      </c>
      <c r="J166" s="1">
        <v>4499</v>
      </c>
      <c r="K166" s="1">
        <v>321.06799999999998</v>
      </c>
      <c r="L166" s="1">
        <f>Table1[[#This Row],[Latest Total Sales (local m)]]*Table1[[#This Row],[Fx]]</f>
        <v>557.44501818576009</v>
      </c>
      <c r="M166" s="15">
        <f>Table1[[#This Row],[Latest Total Sales ($m)]]/Table1[[#This Row],[Previous Total Sales ($m)]]-1</f>
        <v>2.934618269417133</v>
      </c>
      <c r="N166" s="1">
        <f>IF(Table1[[#This Row],[Latest Pharma Sales (local m)]]*Table1[[#This Row],[Fx]]=0,"",Table1[[#This Row],[Latest Pharma Sales (local m)]]*Table1[[#This Row],[Fx]])</f>
        <v>557.44501818576009</v>
      </c>
      <c r="O166" s="15">
        <f>Table1[[#This Row],[Latest Pharma Sales ($m)]]/Table1[[#This Row],[Previous Pharma Sales ($m)]]-1</f>
        <v>2.934618269417133</v>
      </c>
      <c r="P166" s="1">
        <f>Table1[[#This Row],[Latest R&amp;D (local m)]]*Table1[[#This Row],[Fx]]</f>
        <v>19.293352381320002</v>
      </c>
      <c r="Q166" s="15">
        <f>Table1[[#This Row],[Latest R&amp;D ($m)]]/Table1[[#This Row],[Previous R&amp;D ($m)]]-1</f>
        <v>0.13462928676758112</v>
      </c>
      <c r="R166" s="1">
        <f>Table1[[#This Row],[Latest Net Income (local m)]]*Table1[[#This Row],[Fx]]</f>
        <v>11.40253886514</v>
      </c>
      <c r="S166" s="15">
        <f>Table1[[#This Row],[Latest Net Income ($m)]]/Table1[[#This Row],[Previous Net Income ($m)]]-1</f>
        <v>-1.1251496316964196</v>
      </c>
      <c r="T166" s="1">
        <f>Table1[[#This Row],[Latest Number Employed]]</f>
        <v>4499</v>
      </c>
      <c r="U166" s="1">
        <f>Table1[[#This Row],[Latest Operating Profit (local m)]]*Table1[[#This Row],[Fx]]</f>
        <v>47.791735941840003</v>
      </c>
      <c r="V166" s="1">
        <v>141.67702684619999</v>
      </c>
      <c r="W166" s="1">
        <v>141.67702684619999</v>
      </c>
      <c r="X166" s="1">
        <v>17.004102226450001</v>
      </c>
      <c r="Y166" s="1">
        <v>-91.111245878849999</v>
      </c>
      <c r="Z166" s="1">
        <v>3616</v>
      </c>
      <c r="AA166" s="1">
        <v>-65.641915406050003</v>
      </c>
      <c r="AB166" s="1">
        <v>913.78800000000001</v>
      </c>
      <c r="AC166" s="1">
        <v>913.78800000000001</v>
      </c>
      <c r="AD166" s="1">
        <v>109.673</v>
      </c>
      <c r="AE166" s="1">
        <v>-587.649</v>
      </c>
      <c r="AF166" s="1">
        <v>-423.37700000000001</v>
      </c>
      <c r="AG166" s="1"/>
    </row>
    <row r="167" spans="1:33">
      <c r="A167" t="s">
        <v>163</v>
      </c>
      <c r="B167" t="s">
        <v>88</v>
      </c>
      <c r="C167" t="s">
        <v>164</v>
      </c>
      <c r="D167" t="s">
        <v>165</v>
      </c>
      <c r="E167">
        <f>_xlfn.XLOOKUP(Table1[[#This Row],[Currency]],Fx!$H$5:$H$24,Fx!$I$5:$I$24,"NA",0,1)</f>
        <v>1.237023</v>
      </c>
      <c r="F167" s="1">
        <v>445.53399999999999</v>
      </c>
      <c r="G167" s="1">
        <v>445.53399999999999</v>
      </c>
      <c r="H167" s="1">
        <v>34.243000000000002</v>
      </c>
      <c r="I167" s="1">
        <v>-10.47</v>
      </c>
      <c r="J167" s="1">
        <v>1800</v>
      </c>
      <c r="K167" s="1">
        <v>34.927999999999997</v>
      </c>
      <c r="L167" s="1">
        <f>Table1[[#This Row],[Latest Total Sales (local m)]]*Table1[[#This Row],[Fx]]</f>
        <v>551.13580528199998</v>
      </c>
      <c r="M167" s="15">
        <f>Table1[[#This Row],[Latest Total Sales ($m)]]/Table1[[#This Row],[Previous Total Sales ($m)]]-1</f>
        <v>0.27019968463918698</v>
      </c>
      <c r="N167" s="1">
        <f>IF(Table1[[#This Row],[Latest Pharma Sales (local m)]]*Table1[[#This Row],[Fx]]=0,"",Table1[[#This Row],[Latest Pharma Sales (local m)]]*Table1[[#This Row],[Fx]])</f>
        <v>551.13580528199998</v>
      </c>
      <c r="O167" s="15">
        <f>Table1[[#This Row],[Latest Pharma Sales ($m)]]/Table1[[#This Row],[Previous Pharma Sales ($m)]]-1</f>
        <v>0.27019968463918698</v>
      </c>
      <c r="P167" s="1">
        <f>Table1[[#This Row],[Latest R&amp;D (local m)]]*Table1[[#This Row],[Fx]]</f>
        <v>42.359378589000002</v>
      </c>
      <c r="Q167" s="15">
        <f>Table1[[#This Row],[Latest R&amp;D ($m)]]/Table1[[#This Row],[Previous R&amp;D ($m)]]-1</f>
        <v>0.48749083322960263</v>
      </c>
      <c r="R167" s="1">
        <f>Table1[[#This Row],[Latest Net Income (local m)]]*Table1[[#This Row],[Fx]]</f>
        <v>-12.951630810000001</v>
      </c>
      <c r="S167" s="15">
        <f>Table1[[#This Row],[Latest Net Income ($m)]]/Table1[[#This Row],[Previous Net Income ($m)]]-1</f>
        <v>-0.99614157828601302</v>
      </c>
      <c r="T167" s="1">
        <f>Table1[[#This Row],[Latest Number Employed]]</f>
        <v>1800</v>
      </c>
      <c r="U167" s="1">
        <f>Table1[[#This Row],[Latest Operating Profit (local m)]]*Table1[[#This Row],[Fx]]</f>
        <v>43.206739343999999</v>
      </c>
      <c r="V167" s="1">
        <v>433.89697851999995</v>
      </c>
      <c r="W167" s="1">
        <v>433.89697851999995</v>
      </c>
      <c r="X167" s="1">
        <v>28.477068659999997</v>
      </c>
      <c r="Y167" s="1">
        <v>-3356.7172719999999</v>
      </c>
      <c r="Z167" s="1">
        <v>1750</v>
      </c>
      <c r="AA167" s="1">
        <v>38.519706399999997</v>
      </c>
      <c r="AB167" s="1">
        <v>315.39999999999998</v>
      </c>
      <c r="AC167" s="1">
        <v>315.39999999999998</v>
      </c>
      <c r="AD167" s="1">
        <v>20.7</v>
      </c>
      <c r="AE167" s="1">
        <v>-2440</v>
      </c>
      <c r="AF167" s="1">
        <v>28</v>
      </c>
      <c r="AG167" s="1"/>
    </row>
    <row r="168" spans="1:33">
      <c r="A168" t="s">
        <v>161</v>
      </c>
      <c r="B168" t="s">
        <v>88</v>
      </c>
      <c r="C168" t="s">
        <v>162</v>
      </c>
      <c r="D168" t="s">
        <v>74</v>
      </c>
      <c r="E168">
        <f>_xlfn.XLOOKUP(Table1[[#This Row],[Currency]],Fx!$H$5:$H$24,Fx!$I$5:$I$24,"NA",0,1)</f>
        <v>1.0537698</v>
      </c>
      <c r="F168" s="1">
        <v>505.28</v>
      </c>
      <c r="G168" s="1">
        <v>505.28</v>
      </c>
      <c r="H168" s="1">
        <v>496.28</v>
      </c>
      <c r="I168" s="1">
        <v>-217.99100000000001</v>
      </c>
      <c r="J168" s="1">
        <v>1338</v>
      </c>
      <c r="K168" s="1">
        <v>-269.38</v>
      </c>
      <c r="L168" s="1">
        <f>Table1[[#This Row],[Latest Total Sales (local m)]]*Table1[[#This Row],[Fx]]</f>
        <v>532.44880454399993</v>
      </c>
      <c r="M168" s="15">
        <f>Table1[[#This Row],[Latest Total Sales ($m)]]/Table1[[#This Row],[Previous Total Sales ($m)]]-1</f>
        <v>-4.2403045611246415E-2</v>
      </c>
      <c r="N168" s="1">
        <f>IF(Table1[[#This Row],[Latest Pharma Sales (local m)]]*Table1[[#This Row],[Fx]]=0,"",Table1[[#This Row],[Latest Pharma Sales (local m)]]*Table1[[#This Row],[Fx]])</f>
        <v>532.44880454399993</v>
      </c>
      <c r="O168" s="15">
        <f>Table1[[#This Row],[Latest Pharma Sales ($m)]]/Table1[[#This Row],[Previous Pharma Sales ($m)]]-1</f>
        <v>-4.2403045611246415E-2</v>
      </c>
      <c r="P168" s="1">
        <f>Table1[[#This Row],[Latest R&amp;D (local m)]]*Table1[[#This Row],[Fx]]</f>
        <v>522.964876344</v>
      </c>
      <c r="Q168" s="15">
        <f>Table1[[#This Row],[Latest R&amp;D ($m)]]/Table1[[#This Row],[Previous R&amp;D ($m)]]-1</f>
        <v>-0.1008030716847379</v>
      </c>
      <c r="R168" s="1">
        <f>Table1[[#This Row],[Latest Net Income (local m)]]*Table1[[#This Row],[Fx]]</f>
        <v>-229.71233247180001</v>
      </c>
      <c r="S168" s="15">
        <f>Table1[[#This Row],[Latest Net Income ($m)]]/Table1[[#This Row],[Previous Net Income ($m)]]-1</f>
        <v>0.88132081850198585</v>
      </c>
      <c r="T168" s="1">
        <f>Table1[[#This Row],[Latest Number Employed]]</f>
        <v>1338</v>
      </c>
      <c r="U168" s="1">
        <f>Table1[[#This Row],[Latest Operating Profit (local m)]]*Table1[[#This Row],[Fx]]</f>
        <v>-283.86450872399996</v>
      </c>
      <c r="V168" s="1">
        <v>556.02600040000004</v>
      </c>
      <c r="W168" s="1">
        <v>556.02600040000004</v>
      </c>
      <c r="X168" s="1">
        <v>581.59103960000004</v>
      </c>
      <c r="Y168" s="1">
        <v>-122.10162680000001</v>
      </c>
      <c r="Z168" s="1">
        <v>1309</v>
      </c>
      <c r="AA168" s="1">
        <v>-195.86694880000002</v>
      </c>
      <c r="AB168" s="1">
        <v>470.09300000000002</v>
      </c>
      <c r="AC168" s="1">
        <v>470.09300000000002</v>
      </c>
      <c r="AD168" s="1">
        <v>491.70699999999999</v>
      </c>
      <c r="AE168" s="1">
        <v>-103.23099999999999</v>
      </c>
      <c r="AF168" s="1">
        <v>-165.596</v>
      </c>
      <c r="AG168" s="1"/>
    </row>
    <row r="169" spans="1:33">
      <c r="A169" s="32" t="s">
        <v>160</v>
      </c>
      <c r="B169" t="s">
        <v>94</v>
      </c>
      <c r="C169" t="s">
        <v>58</v>
      </c>
      <c r="D169" t="s">
        <v>59</v>
      </c>
      <c r="E169">
        <f>_xlfn.XLOOKUP(Table1[[#This Row],[Currency]],Fx!$H$5:$H$24,Fx!$I$5:$I$24,"NA",0,1)</f>
        <v>7.7677530000000005E-4</v>
      </c>
      <c r="F169" s="1">
        <v>684351</v>
      </c>
      <c r="G169" s="1">
        <v>684351</v>
      </c>
      <c r="H169" s="21">
        <v>61129</v>
      </c>
      <c r="I169" s="1">
        <v>29853</v>
      </c>
      <c r="J169" s="1">
        <v>1218</v>
      </c>
      <c r="K169" s="1">
        <v>62961</v>
      </c>
      <c r="L169" s="1">
        <f>Table1[[#This Row],[Latest Total Sales (local m)]]*Table1[[#This Row],[Fx]]</f>
        <v>531.58695333030005</v>
      </c>
      <c r="M169" s="15">
        <f>Table1[[#This Row],[Latest Total Sales ($m)]]/Table1[[#This Row],[Previous Total Sales ($m)]]-1</f>
        <v>2.6171765708353778E-3</v>
      </c>
      <c r="N169" s="1">
        <f>IF(Table1[[#This Row],[Latest Pharma Sales (local m)]]*Table1[[#This Row],[Fx]]=0,"",Table1[[#This Row],[Latest Pharma Sales (local m)]]*Table1[[#This Row],[Fx]])</f>
        <v>531.58695333030005</v>
      </c>
      <c r="O169" s="15">
        <f>Table1[[#This Row],[Latest Pharma Sales ($m)]]/Table1[[#This Row],[Previous Pharma Sales ($m)]]-1</f>
        <v>2.6171765708353778E-3</v>
      </c>
      <c r="P169" s="1">
        <f>Table1[[#This Row],[Latest R&amp;D (local m)]]*Table1[[#This Row],[Fx]]</f>
        <v>47.483497313700006</v>
      </c>
      <c r="Q169" s="15">
        <f>Table1[[#This Row],[Latest R&amp;D ($m)]]/Table1[[#This Row],[Previous R&amp;D ($m)]]-1</f>
        <v>1.7320675800624219</v>
      </c>
      <c r="R169" s="1">
        <f>Table1[[#This Row],[Latest Net Income (local m)]]*Table1[[#This Row],[Fx]]</f>
        <v>23.189073030900001</v>
      </c>
      <c r="S169" s="15">
        <f>Table1[[#This Row],[Latest Net Income ($m)]]/Table1[[#This Row],[Previous Net Income ($m)]]-1</f>
        <v>-29.868244210037343</v>
      </c>
      <c r="T169" s="1">
        <f>Table1[[#This Row],[Latest Number Employed]]</f>
        <v>1218</v>
      </c>
      <c r="U169" s="1">
        <f>Table1[[#This Row],[Latest Operating Profit (local m)]]*Table1[[#This Row],[Fx]]</f>
        <v>48.906549663300005</v>
      </c>
      <c r="V169" s="1">
        <v>530.19932807099997</v>
      </c>
      <c r="W169" s="1">
        <v>530.19932807099997</v>
      </c>
      <c r="X169" s="1">
        <v>17.380059578400001</v>
      </c>
      <c r="Y169" s="1">
        <v>-0.8032727194</v>
      </c>
      <c r="Z169" s="1">
        <v>1190</v>
      </c>
      <c r="AA169" s="1">
        <v>26.9730063634</v>
      </c>
      <c r="AB169" s="1">
        <v>606585</v>
      </c>
      <c r="AC169" s="1">
        <v>606585</v>
      </c>
      <c r="AD169" s="1">
        <v>19884</v>
      </c>
      <c r="AE169" s="1">
        <v>-919</v>
      </c>
      <c r="AF169" s="1">
        <v>30859</v>
      </c>
      <c r="AG169" s="1"/>
    </row>
    <row r="170" spans="1:33">
      <c r="A170" t="s">
        <v>159</v>
      </c>
      <c r="B170" t="s">
        <v>88</v>
      </c>
      <c r="C170" t="s">
        <v>77</v>
      </c>
      <c r="D170" t="s">
        <v>78</v>
      </c>
      <c r="E170">
        <f>_xlfn.XLOOKUP(Table1[[#This Row],[Currency]],Fx!$H$5:$H$24,Fx!$I$5:$I$24,"NA",0,1)</f>
        <v>7.6579064999999997E-3</v>
      </c>
      <c r="F170" s="1">
        <v>68383</v>
      </c>
      <c r="G170" s="1">
        <v>68383</v>
      </c>
      <c r="H170" s="1">
        <v>3456</v>
      </c>
      <c r="I170" s="1">
        <v>6196</v>
      </c>
      <c r="J170" s="1">
        <v>1729</v>
      </c>
      <c r="K170" s="1">
        <v>9015</v>
      </c>
      <c r="L170" s="1">
        <f>Table1[[#This Row],[Latest Total Sales (local m)]]*Table1[[#This Row],[Fx]]</f>
        <v>523.67062018950003</v>
      </c>
      <c r="M170" s="15">
        <f>Table1[[#This Row],[Latest Total Sales ($m)]]/Table1[[#This Row],[Previous Total Sales ($m)]]-1</f>
        <v>-3.4435260425598413E-2</v>
      </c>
      <c r="N170" s="1">
        <f>IF(Table1[[#This Row],[Latest Pharma Sales (local m)]]*Table1[[#This Row],[Fx]]=0,"",Table1[[#This Row],[Latest Pharma Sales (local m)]]*Table1[[#This Row],[Fx]])</f>
        <v>523.67062018950003</v>
      </c>
      <c r="O170" s="15">
        <f>Table1[[#This Row],[Latest Pharma Sales ($m)]]/Table1[[#This Row],[Previous Pharma Sales ($m)]]-1</f>
        <v>9.2812733972576167E-2</v>
      </c>
      <c r="P170" s="1">
        <f>Table1[[#This Row],[Latest R&amp;D (local m)]]*Table1[[#This Row],[Fx]]</f>
        <v>26.465724863999998</v>
      </c>
      <c r="Q170" s="15">
        <f>Table1[[#This Row],[Latest R&amp;D ($m)]]/Table1[[#This Row],[Previous R&amp;D ($m)]]-1</f>
        <v>-0.3933857361017723</v>
      </c>
      <c r="R170" s="1">
        <f>Table1[[#This Row],[Latest Net Income (local m)]]*Table1[[#This Row],[Fx]]</f>
        <v>47.448388674</v>
      </c>
      <c r="S170" s="15">
        <f>Table1[[#This Row],[Latest Net Income ($m)]]/Table1[[#This Row],[Previous Net Income ($m)]]-1</f>
        <v>0.31489262043744226</v>
      </c>
      <c r="T170" s="1">
        <f>Table1[[#This Row],[Latest Number Employed]]</f>
        <v>1729</v>
      </c>
      <c r="U170" s="1">
        <f>Table1[[#This Row],[Latest Operating Profit (local m)]]*Table1[[#This Row],[Fx]]</f>
        <v>69.036027097499996</v>
      </c>
      <c r="V170" s="1">
        <v>542.34646184400003</v>
      </c>
      <c r="W170" s="1">
        <v>479.19520326768207</v>
      </c>
      <c r="X170" s="1">
        <v>43.628589763000001</v>
      </c>
      <c r="Y170" s="1">
        <v>36.085371487000003</v>
      </c>
      <c r="Z170" s="1">
        <v>1737</v>
      </c>
      <c r="AA170" s="1">
        <v>57.995323122000002</v>
      </c>
      <c r="AB170" s="1">
        <v>59532</v>
      </c>
      <c r="AC170" s="1">
        <v>52600.046000000002</v>
      </c>
      <c r="AD170" s="1">
        <v>4789</v>
      </c>
      <c r="AE170" s="1">
        <v>3961</v>
      </c>
      <c r="AF170" s="1">
        <v>6366</v>
      </c>
      <c r="AG170" s="1"/>
    </row>
    <row r="171" spans="1:33">
      <c r="A171" s="32" t="s">
        <v>158</v>
      </c>
      <c r="B171" t="s">
        <v>88</v>
      </c>
      <c r="C171" t="s">
        <v>58</v>
      </c>
      <c r="D171" t="s">
        <v>59</v>
      </c>
      <c r="E171">
        <f>_xlfn.XLOOKUP(Table1[[#This Row],[Currency]],Fx!$H$5:$H$24,Fx!$I$5:$I$24,"NA",0,1)</f>
        <v>7.7677530000000005E-4</v>
      </c>
      <c r="F171" s="1">
        <v>661647</v>
      </c>
      <c r="G171" s="1">
        <v>661647</v>
      </c>
      <c r="H171" s="1">
        <v>24763</v>
      </c>
      <c r="I171" s="1">
        <v>54757</v>
      </c>
      <c r="J171" s="1">
        <v>1132</v>
      </c>
      <c r="K171" s="1">
        <v>72654</v>
      </c>
      <c r="L171" s="1">
        <f>Table1[[#This Row],[Latest Total Sales (local m)]]*Table1[[#This Row],[Fx]]</f>
        <v>513.95104691910001</v>
      </c>
      <c r="M171" s="15">
        <f>Table1[[#This Row],[Latest Total Sales ($m)]]/Table1[[#This Row],[Previous Total Sales ($m)]]-1</f>
        <v>-1.0429551619900446E-2</v>
      </c>
      <c r="N171" s="1">
        <f>IF(Table1[[#This Row],[Latest Pharma Sales (local m)]]*Table1[[#This Row],[Fx]]=0,"",Table1[[#This Row],[Latest Pharma Sales (local m)]]*Table1[[#This Row],[Fx]])</f>
        <v>513.95104691910001</v>
      </c>
      <c r="O171" s="15">
        <f>Table1[[#This Row],[Latest Pharma Sales ($m)]]/Table1[[#This Row],[Previous Pharma Sales ($m)]]-1</f>
        <v>-1.0429551619900446E-2</v>
      </c>
      <c r="P171" s="1">
        <f>Table1[[#This Row],[Latest R&amp;D (local m)]]*Table1[[#This Row],[Fx]]</f>
        <v>19.235286753900002</v>
      </c>
      <c r="Q171" s="15">
        <f>Table1[[#This Row],[Latest R&amp;D ($m)]]/Table1[[#This Row],[Previous R&amp;D ($m)]]-1</f>
        <v>-0.10872345201200728</v>
      </c>
      <c r="R171" s="1">
        <f>Table1[[#This Row],[Latest Net Income (local m)]]*Table1[[#This Row],[Fx]]</f>
        <v>42.533885102100001</v>
      </c>
      <c r="S171" s="15">
        <f>Table1[[#This Row],[Latest Net Income ($m)]]/Table1[[#This Row],[Previous Net Income ($m)]]-1</f>
        <v>-3.3434695100783562E-2</v>
      </c>
      <c r="T171" s="1">
        <f>Table1[[#This Row],[Latest Number Employed]]</f>
        <v>1132</v>
      </c>
      <c r="U171" s="1">
        <f>Table1[[#This Row],[Latest Operating Profit (local m)]]*Table1[[#This Row],[Fx]]</f>
        <v>56.435832646200005</v>
      </c>
      <c r="V171" s="1">
        <v>519.36782041180004</v>
      </c>
      <c r="W171" s="1">
        <v>519.36782041180004</v>
      </c>
      <c r="X171" s="1">
        <v>21.5817265666</v>
      </c>
      <c r="Y171" s="1">
        <v>44.005185047000005</v>
      </c>
      <c r="Z171" s="1">
        <v>1109</v>
      </c>
      <c r="AA171" s="1">
        <v>55.257995699399999</v>
      </c>
      <c r="AB171" s="1">
        <v>594193</v>
      </c>
      <c r="AC171" s="1">
        <v>594193</v>
      </c>
      <c r="AD171" s="1">
        <v>24691</v>
      </c>
      <c r="AE171" s="1">
        <v>50345</v>
      </c>
      <c r="AF171" s="1">
        <v>63219</v>
      </c>
      <c r="AG171" s="1"/>
    </row>
    <row r="172" spans="1:33">
      <c r="A172" t="s">
        <v>157</v>
      </c>
      <c r="B172" t="s">
        <v>94</v>
      </c>
      <c r="C172" t="s">
        <v>77</v>
      </c>
      <c r="D172" t="s">
        <v>78</v>
      </c>
      <c r="E172">
        <f>_xlfn.XLOOKUP(Table1[[#This Row],[Currency]],Fx!$H$5:$H$24,Fx!$I$5:$I$24,"NA",0,1)</f>
        <v>7.6579064999999997E-3</v>
      </c>
      <c r="F172" s="1">
        <v>65381</v>
      </c>
      <c r="G172" s="1">
        <v>65381</v>
      </c>
      <c r="H172" s="1">
        <v>9000</v>
      </c>
      <c r="I172" s="1">
        <v>12921</v>
      </c>
      <c r="J172" s="1">
        <v>1399</v>
      </c>
      <c r="K172" s="1">
        <v>-1402</v>
      </c>
      <c r="L172" s="1">
        <f>Table1[[#This Row],[Latest Total Sales (local m)]]*Table1[[#This Row],[Fx]]</f>
        <v>500.68158487649998</v>
      </c>
      <c r="M172" s="15">
        <f>Table1[[#This Row],[Latest Total Sales ($m)]]/Table1[[#This Row],[Previous Total Sales ($m)]]-1</f>
        <v>-0.15941096359704499</v>
      </c>
      <c r="N172" s="1">
        <f>IF(Table1[[#This Row],[Latest Pharma Sales (local m)]]*Table1[[#This Row],[Fx]]=0,"",Table1[[#This Row],[Latest Pharma Sales (local m)]]*Table1[[#This Row],[Fx]])</f>
        <v>500.68158487649998</v>
      </c>
      <c r="O172" s="15">
        <f>Table1[[#This Row],[Latest Pharma Sales ($m)]]/Table1[[#This Row],[Previous Pharma Sales ($m)]]-1</f>
        <v>1.498793634110096E-2</v>
      </c>
      <c r="P172" s="1">
        <f>Table1[[#This Row],[Latest R&amp;D (local m)]]*Table1[[#This Row],[Fx]]</f>
        <v>68.92115849999999</v>
      </c>
      <c r="Q172" s="15">
        <f>Table1[[#This Row],[Latest R&amp;D ($m)]]/Table1[[#This Row],[Previous R&amp;D ($m)]]-1</f>
        <v>-0.26996995777027943</v>
      </c>
      <c r="R172" s="1">
        <f>Table1[[#This Row],[Latest Net Income (local m)]]*Table1[[#This Row],[Fx]]</f>
        <v>98.947809886499996</v>
      </c>
      <c r="S172" s="15">
        <f>Table1[[#This Row],[Latest Net Income ($m)]]/Table1[[#This Row],[Previous Net Income ($m)]]-1</f>
        <v>-0.15941096359704499</v>
      </c>
      <c r="T172" s="1">
        <f>Table1[[#This Row],[Latest Number Employed]]</f>
        <v>1399</v>
      </c>
      <c r="U172" s="1">
        <f>Table1[[#This Row],[Latest Operating Profit (local m)]]*Table1[[#This Row],[Fx]]</f>
        <v>-10.736384913</v>
      </c>
      <c r="V172" s="1">
        <v>595.631828627</v>
      </c>
      <c r="W172" s="1">
        <v>493.28821254900004</v>
      </c>
      <c r="X172" s="1">
        <v>94.40866062100001</v>
      </c>
      <c r="Y172" s="1">
        <v>117.71246780700001</v>
      </c>
      <c r="Z172" s="1">
        <v>1828</v>
      </c>
      <c r="AA172" s="1">
        <v>-12.772454134</v>
      </c>
      <c r="AB172" s="1">
        <v>65381</v>
      </c>
      <c r="AC172" s="1">
        <v>54147</v>
      </c>
      <c r="AD172" s="1">
        <v>10363</v>
      </c>
      <c r="AE172" s="1">
        <v>12921</v>
      </c>
      <c r="AF172" s="1">
        <v>-1402</v>
      </c>
      <c r="AG172" s="1"/>
    </row>
    <row r="173" spans="1:33">
      <c r="A173" s="32" t="s">
        <v>156</v>
      </c>
      <c r="B173" t="s">
        <v>34</v>
      </c>
      <c r="C173" t="s">
        <v>58</v>
      </c>
      <c r="D173" t="s">
        <v>59</v>
      </c>
      <c r="E173">
        <f>_xlfn.XLOOKUP(Table1[[#This Row],[Currency]],Fx!$H$5:$H$24,Fx!$I$5:$I$24,"NA",0,1)</f>
        <v>7.7677530000000005E-4</v>
      </c>
      <c r="F173" s="1">
        <v>637714.48981399997</v>
      </c>
      <c r="G173" s="1">
        <v>637714.48981399997</v>
      </c>
      <c r="H173" s="1">
        <v>125082</v>
      </c>
      <c r="I173" s="1">
        <v>-142170</v>
      </c>
      <c r="J173" s="1">
        <v>1451</v>
      </c>
      <c r="K173" s="1">
        <v>-73481.142189000006</v>
      </c>
      <c r="L173" s="1">
        <f>Table1[[#This Row],[Latest Total Sales (local m)]]*Table1[[#This Row],[Fx]]</f>
        <v>495.36086413961681</v>
      </c>
      <c r="M173" s="15">
        <f>Table1[[#This Row],[Latest Total Sales ($m)]]/Table1[[#This Row],[Previous Total Sales ($m)]]-1</f>
        <v>1.1774667605506828E-2</v>
      </c>
      <c r="N173" s="1">
        <f>IF(Table1[[#This Row],[Latest Pharma Sales (local m)]]*Table1[[#This Row],[Fx]]=0,"",Table1[[#This Row],[Latest Pharma Sales (local m)]]*Table1[[#This Row],[Fx]])</f>
        <v>495.36086413961681</v>
      </c>
      <c r="O173" s="15">
        <f>Table1[[#This Row],[Latest Pharma Sales ($m)]]/Table1[[#This Row],[Previous Pharma Sales ($m)]]-1</f>
        <v>1.1774667605506828E-2</v>
      </c>
      <c r="P173" s="1">
        <f>Table1[[#This Row],[Latest R&amp;D (local m)]]*Table1[[#This Row],[Fx]]</f>
        <v>97.160608074600006</v>
      </c>
      <c r="Q173" s="15">
        <f>Table1[[#This Row],[Latest R&amp;D ($m)]]/Table1[[#This Row],[Previous R&amp;D ($m)]]-1</f>
        <v>0.21399797146744648</v>
      </c>
      <c r="R173" s="1">
        <f>Table1[[#This Row],[Latest Net Income (local m)]]*Table1[[#This Row],[Fx]]</f>
        <v>-110.43414440100001</v>
      </c>
      <c r="S173" s="15">
        <f>Table1[[#This Row],[Latest Net Income ($m)]]/Table1[[#This Row],[Previous Net Income ($m)]]-1</f>
        <v>0.26718179958529409</v>
      </c>
      <c r="T173" s="1">
        <f>Table1[[#This Row],[Latest Number Employed]]</f>
        <v>1451</v>
      </c>
      <c r="U173" s="1">
        <f>Table1[[#This Row],[Latest Operating Profit (local m)]]*Table1[[#This Row],[Fx]]</f>
        <v>-57.078336268203138</v>
      </c>
      <c r="V173" s="1">
        <v>489.59603358320004</v>
      </c>
      <c r="W173" s="1">
        <v>489.59603358320004</v>
      </c>
      <c r="X173" s="1">
        <v>80.03358354640001</v>
      </c>
      <c r="Y173" s="1">
        <v>-87.149408582999996</v>
      </c>
      <c r="Z173" s="1">
        <v>1394</v>
      </c>
      <c r="AA173" s="1">
        <v>-47.560038311200003</v>
      </c>
      <c r="AB173" s="1">
        <v>560132</v>
      </c>
      <c r="AC173" s="1">
        <v>560132</v>
      </c>
      <c r="AD173" s="1">
        <v>91564</v>
      </c>
      <c r="AE173" s="1">
        <v>-99705</v>
      </c>
      <c r="AF173" s="1">
        <v>-54412</v>
      </c>
      <c r="AG173" s="1"/>
    </row>
    <row r="174" spans="1:33">
      <c r="A174" t="s">
        <v>155</v>
      </c>
      <c r="B174" t="s">
        <v>34</v>
      </c>
      <c r="C174" t="s">
        <v>58</v>
      </c>
      <c r="D174" t="s">
        <v>59</v>
      </c>
      <c r="E174">
        <f>_xlfn.XLOOKUP(Table1[[#This Row],[Currency]],Fx!$H$5:$H$24,Fx!$I$5:$I$24,"NA",0,1)</f>
        <v>7.7677530000000005E-4</v>
      </c>
      <c r="F174" s="1">
        <v>635392.68273200002</v>
      </c>
      <c r="G174" s="1">
        <v>635392.68273200002</v>
      </c>
      <c r="H174" s="1">
        <v>88175.420282999999</v>
      </c>
      <c r="I174" s="1">
        <v>12771.293992999999</v>
      </c>
      <c r="J174" s="1">
        <v>1653</v>
      </c>
      <c r="K174" s="33">
        <v>16672.741081</v>
      </c>
      <c r="L174" s="1">
        <f>Table1[[#This Row],[Latest Total Sales (local m)]]*Table1[[#This Row],[Fx]]</f>
        <v>493.55734174695414</v>
      </c>
      <c r="M174" s="15">
        <f>Table1[[#This Row],[Latest Total Sales ($m)]]/Table1[[#This Row],[Previous Total Sales ($m)]]-1</f>
        <v>-4.8149964351812735E-2</v>
      </c>
      <c r="N174" s="1">
        <f>IF(Table1[[#This Row],[Latest Pharma Sales (local m)]]*Table1[[#This Row],[Fx]]=0,"",Table1[[#This Row],[Latest Pharma Sales (local m)]]*Table1[[#This Row],[Fx]])</f>
        <v>493.55734174695414</v>
      </c>
      <c r="O174" s="15">
        <f>Table1[[#This Row],[Latest Pharma Sales ($m)]]/Table1[[#This Row],[Previous Pharma Sales ($m)]]-1</f>
        <v>-4.8149964351812735E-2</v>
      </c>
      <c r="P174" s="1">
        <f>Table1[[#This Row],[Latest R&amp;D (local m)]]*Table1[[#This Row],[Fx]]</f>
        <v>68.49248854295341</v>
      </c>
      <c r="Q174" s="15">
        <f>Table1[[#This Row],[Latest R&amp;D ($m)]]/Table1[[#This Row],[Previous R&amp;D ($m)]]-1</f>
        <v>-5.1749573476821187E-2</v>
      </c>
      <c r="R174" s="1">
        <f>Table1[[#This Row],[Latest Net Income (local m)]]*Table1[[#This Row],[Fx]]</f>
        <v>9.9204257228007737</v>
      </c>
      <c r="S174" s="15">
        <f>Table1[[#This Row],[Latest Net Income ($m)]]/Table1[[#This Row],[Previous Net Income ($m)]]-1</f>
        <v>-0.11442518474742713</v>
      </c>
      <c r="T174" s="1">
        <f>Table1[[#This Row],[Latest Number Employed]]</f>
        <v>1653</v>
      </c>
      <c r="U174" s="1">
        <f>Table1[[#This Row],[Latest Operating Profit (local m)]]*Table1[[#This Row],[Fx]]</f>
        <v>12.950973455016101</v>
      </c>
      <c r="V174" s="1">
        <v>518.5242667043168</v>
      </c>
      <c r="W174" s="1">
        <v>518.5242667043168</v>
      </c>
      <c r="X174" s="1">
        <v>72.230379894565957</v>
      </c>
      <c r="Y174" s="1">
        <v>11.202244634713772</v>
      </c>
      <c r="Z174" s="1"/>
      <c r="AA174" s="1">
        <v>13.652103455609677</v>
      </c>
      <c r="AB174" s="1">
        <v>593227.91574099998</v>
      </c>
      <c r="AC174" s="1">
        <v>593227.91574099998</v>
      </c>
      <c r="AD174" s="1">
        <v>82636.590935999993</v>
      </c>
      <c r="AE174" s="1">
        <v>12816.148950000001</v>
      </c>
      <c r="AF174" s="1">
        <v>15618.958259999999</v>
      </c>
      <c r="AG174" s="21" t="s">
        <v>104</v>
      </c>
    </row>
    <row r="175" spans="1:33">
      <c r="A175" t="s">
        <v>154</v>
      </c>
      <c r="B175" t="s">
        <v>94</v>
      </c>
      <c r="C175" t="s">
        <v>50</v>
      </c>
      <c r="D175" t="s">
        <v>51</v>
      </c>
      <c r="E175">
        <f>_xlfn.XLOOKUP(Table1[[#This Row],[Currency]],Fx!$H$5:$H$24,Fx!$I$5:$I$24,"NA",0,1)</f>
        <v>1.2735148999999999E-2</v>
      </c>
      <c r="F175" s="1">
        <v>36883.870000000003</v>
      </c>
      <c r="G175" s="1">
        <v>36883.870000000003</v>
      </c>
      <c r="H175" s="1">
        <v>826.18</v>
      </c>
      <c r="I175" s="1">
        <v>-2026.35</v>
      </c>
      <c r="J175" s="1">
        <v>1839</v>
      </c>
      <c r="K175" s="1">
        <v>444.11</v>
      </c>
      <c r="L175" s="1">
        <f>Table1[[#This Row],[Latest Total Sales (local m)]]*Table1[[#This Row],[Fx]]</f>
        <v>469.72158014663</v>
      </c>
      <c r="M175" s="15">
        <f>Table1[[#This Row],[Latest Total Sales ($m)]]/Table1[[#This Row],[Previous Total Sales ($m)]]-1</f>
        <v>0.13088081959895459</v>
      </c>
      <c r="N175" s="1">
        <f>IF(Table1[[#This Row],[Latest Pharma Sales (local m)]]*Table1[[#This Row],[Fx]]=0,"",Table1[[#This Row],[Latest Pharma Sales (local m)]]*Table1[[#This Row],[Fx]])</f>
        <v>469.72158014663</v>
      </c>
      <c r="O175" s="15">
        <f>Table1[[#This Row],[Latest Pharma Sales ($m)]]/Table1[[#This Row],[Previous Pharma Sales ($m)]]-1</f>
        <v>0.13088081959895459</v>
      </c>
      <c r="P175" s="1">
        <f>Table1[[#This Row],[Latest R&amp;D (local m)]]*Table1[[#This Row],[Fx]]</f>
        <v>10.521525400819998</v>
      </c>
      <c r="Q175" s="15">
        <f>Table1[[#This Row],[Latest R&amp;D ($m)]]/Table1[[#This Row],[Previous R&amp;D ($m)]]-1</f>
        <v>-0.13005608581806083</v>
      </c>
      <c r="R175" s="1">
        <f>Table1[[#This Row],[Latest Net Income (local m)]]*Table1[[#This Row],[Fx]]</f>
        <v>-25.805869176149997</v>
      </c>
      <c r="S175" s="15">
        <f>Table1[[#This Row],[Latest Net Income ($m)]]/Table1[[#This Row],[Previous Net Income ($m)]]-1</f>
        <v>-0.585502474663818</v>
      </c>
      <c r="T175" s="1">
        <f>Table1[[#This Row],[Latest Number Employed]]</f>
        <v>1839</v>
      </c>
      <c r="U175" s="1">
        <f>Table1[[#This Row],[Latest Operating Profit (local m)]]*Table1[[#This Row],[Fx]]</f>
        <v>5.6558070223900003</v>
      </c>
      <c r="V175" s="1">
        <v>415.3590475725</v>
      </c>
      <c r="W175" s="1">
        <v>415.3590475725</v>
      </c>
      <c r="X175" s="1">
        <v>12.094487045999999</v>
      </c>
      <c r="Y175" s="1">
        <v>-62.258198417999999</v>
      </c>
      <c r="Z175" s="1">
        <v>4206</v>
      </c>
      <c r="AA175" s="1">
        <v>-34.091842679999999</v>
      </c>
      <c r="AB175" s="1">
        <v>30702.5</v>
      </c>
      <c r="AC175" s="1">
        <v>30702.5</v>
      </c>
      <c r="AD175" s="1">
        <v>894</v>
      </c>
      <c r="AE175" s="1">
        <v>-4602</v>
      </c>
      <c r="AF175" s="1">
        <v>-2520</v>
      </c>
      <c r="AG175" s="1"/>
    </row>
    <row r="176" spans="1:33">
      <c r="A176" t="s">
        <v>153</v>
      </c>
      <c r="B176" t="s">
        <v>34</v>
      </c>
      <c r="C176" t="s">
        <v>43</v>
      </c>
      <c r="D176" t="s">
        <v>44</v>
      </c>
      <c r="E176">
        <f>_xlfn.XLOOKUP(Table1[[#This Row],[Currency]],Fx!$H$5:$H$24,Fx!$I$5:$I$24,"NA",0,1)</f>
        <v>0.14885238000000001</v>
      </c>
      <c r="F176" s="1">
        <v>3779.8462850000001</v>
      </c>
      <c r="G176" s="1">
        <v>3141.4775719999998</v>
      </c>
      <c r="H176" s="1">
        <v>367.06105700000001</v>
      </c>
      <c r="I176" s="1">
        <v>662.25382400000001</v>
      </c>
      <c r="J176" s="1">
        <v>4101</v>
      </c>
      <c r="K176" s="1">
        <v>756.61592700000006</v>
      </c>
      <c r="L176" s="1">
        <f>Table1[[#This Row],[Latest Total Sales (local m)]]*Table1[[#This Row],[Fx]]</f>
        <v>562.63911555640834</v>
      </c>
      <c r="M176" s="15">
        <f>Table1[[#This Row],[Latest Total Sales ($m)]]/Table1[[#This Row],[Previous Total Sales ($m)]]-1</f>
        <v>8.7811600023207204E-2</v>
      </c>
      <c r="N176" s="1">
        <f>IF(Table1[[#This Row],[Latest Pharma Sales (local m)]]*Table1[[#This Row],[Fx]]=0,"",Table1[[#This Row],[Latest Pharma Sales (local m)]]*Table1[[#This Row],[Fx]])</f>
        <v>467.61641330882134</v>
      </c>
      <c r="O176" s="15">
        <f>Table1[[#This Row],[Latest Pharma Sales ($m)]]/Table1[[#This Row],[Previous Pharma Sales ($m)]]-1</f>
        <v>8.6562036877710691E-2</v>
      </c>
      <c r="P176" s="1">
        <f>Table1[[#This Row],[Latest R&amp;D (local m)]]*Table1[[#This Row],[Fx]]</f>
        <v>54.637911939765665</v>
      </c>
      <c r="Q176" s="15">
        <f>Table1[[#This Row],[Latest R&amp;D ($m)]]/Table1[[#This Row],[Previous R&amp;D ($m)]]-1</f>
        <v>7.0058184771389254E-2</v>
      </c>
      <c r="R176" s="1">
        <f>Table1[[#This Row],[Latest Net Income (local m)]]*Table1[[#This Row],[Fx]]</f>
        <v>98.578057866501126</v>
      </c>
      <c r="S176" s="15">
        <f>Table1[[#This Row],[Latest Net Income ($m)]]/Table1[[#This Row],[Previous Net Income ($m)]]-1</f>
        <v>3.4332702068351262E-2</v>
      </c>
      <c r="T176" s="1">
        <f>Table1[[#This Row],[Latest Number Employed]]</f>
        <v>4101</v>
      </c>
      <c r="U176" s="1">
        <f>Table1[[#This Row],[Latest Operating Profit (local m)]]*Table1[[#This Row],[Fx]]</f>
        <v>112.62408147985627</v>
      </c>
      <c r="V176" s="1">
        <v>517.22110294135962</v>
      </c>
      <c r="W176" s="1">
        <v>430.3632903028161</v>
      </c>
      <c r="X176" s="1">
        <v>51.060692509387877</v>
      </c>
      <c r="Y176" s="1">
        <v>95.305947176740077</v>
      </c>
      <c r="Z176" s="1">
        <v>3490</v>
      </c>
      <c r="AA176" s="1">
        <v>107.43921668297327</v>
      </c>
      <c r="AB176" s="1">
        <v>3335.9708891099999</v>
      </c>
      <c r="AC176" s="1">
        <v>2775.7556681800002</v>
      </c>
      <c r="AD176" s="1">
        <v>329.33107876000003</v>
      </c>
      <c r="AE176" s="1">
        <v>614.70396999000002</v>
      </c>
      <c r="AF176" s="1">
        <v>692.96108988000003</v>
      </c>
      <c r="AG176" s="1"/>
    </row>
    <row r="177" spans="1:33">
      <c r="A177" t="s">
        <v>152</v>
      </c>
      <c r="B177" t="s">
        <v>34</v>
      </c>
      <c r="C177" t="s">
        <v>43</v>
      </c>
      <c r="D177" t="s">
        <v>44</v>
      </c>
      <c r="E177">
        <f>_xlfn.XLOOKUP(Table1[[#This Row],[Currency]],Fx!$H$5:$H$24,Fx!$I$5:$I$24,"NA",0,1)</f>
        <v>0.14885238000000001</v>
      </c>
      <c r="F177" s="55">
        <v>3107.9451610000001</v>
      </c>
      <c r="G177" s="55">
        <v>3107.9451610000001</v>
      </c>
      <c r="H177" s="1">
        <v>100.630375</v>
      </c>
      <c r="I177" s="1">
        <v>-270.08535699999999</v>
      </c>
      <c r="J177" s="1">
        <v>3507</v>
      </c>
      <c r="K177" s="55">
        <v>-291.32883299999997</v>
      </c>
      <c r="L177" s="1">
        <f>Table1[[#This Row],[Latest Total Sales (local m)]]*Table1[[#This Row],[Fx]]</f>
        <v>462.62503412433324</v>
      </c>
      <c r="M177" s="15">
        <f>Table1[[#This Row],[Latest Total Sales ($m)]]/Table1[[#This Row],[Previous Total Sales ($m)]]-1</f>
        <v>-5.133810783541759E-2</v>
      </c>
      <c r="N177" s="1">
        <f>IF(Table1[[#This Row],[Latest Pharma Sales (local m)]]*Table1[[#This Row],[Fx]]=0,"",Table1[[#This Row],[Latest Pharma Sales (local m)]]*Table1[[#This Row],[Fx]])</f>
        <v>462.62503412433324</v>
      </c>
      <c r="O177" s="15">
        <f>Table1[[#This Row],[Latest Pharma Sales ($m)]]/Table1[[#This Row],[Previous Pharma Sales ($m)]]-1</f>
        <v>-5.133810783541759E-2</v>
      </c>
      <c r="P177" s="1">
        <f>Table1[[#This Row],[Latest R&amp;D (local m)]]*Table1[[#This Row],[Fx]]</f>
        <v>14.979070819042501</v>
      </c>
      <c r="Q177" s="15">
        <f>Table1[[#This Row],[Latest R&amp;D ($m)]]/Table1[[#This Row],[Previous R&amp;D ($m)]]-1</f>
        <v>-1.1481323267677368E-2</v>
      </c>
      <c r="R177" s="1">
        <f>Table1[[#This Row],[Latest Net Income (local m)]]*Table1[[#This Row],[Fx]]</f>
        <v>-40.20284819259966</v>
      </c>
      <c r="S177" s="15">
        <f>Table1[[#This Row],[Latest Net Income ($m)]]/Table1[[#This Row],[Previous Net Income ($m)]]-1</f>
        <v>-6.7568502300041544</v>
      </c>
      <c r="T177" s="1">
        <f>Table1[[#This Row],[Latest Number Employed]]</f>
        <v>3507</v>
      </c>
      <c r="U177" s="1">
        <f>Table1[[#This Row],[Latest Operating Profit (local m)]]*Table1[[#This Row],[Fx]]</f>
        <v>-43.36499015467254</v>
      </c>
      <c r="V177" s="1">
        <v>487.66060695107262</v>
      </c>
      <c r="W177" s="1">
        <v>487.66060695107262</v>
      </c>
      <c r="X177" s="1">
        <v>15.153047860013908</v>
      </c>
      <c r="Y177" s="1">
        <v>6.9834799562903775</v>
      </c>
      <c r="Z177" s="1">
        <v>4769</v>
      </c>
      <c r="AA177" s="1">
        <v>14.867865185853368</v>
      </c>
      <c r="AB177" s="1">
        <v>3145.3117038400001</v>
      </c>
      <c r="AC177" s="1">
        <v>3145.3117038400001</v>
      </c>
      <c r="AD177" s="1">
        <v>97.734075919999995</v>
      </c>
      <c r="AE177" s="1">
        <v>45.042024980000001</v>
      </c>
      <c r="AF177" s="1">
        <v>95.894705689999995</v>
      </c>
      <c r="AG177" s="1"/>
    </row>
    <row r="178" spans="1:33">
      <c r="A178" t="s">
        <v>150</v>
      </c>
      <c r="B178" t="s">
        <v>94</v>
      </c>
      <c r="C178" t="s">
        <v>151</v>
      </c>
      <c r="D178" t="s">
        <v>36</v>
      </c>
      <c r="E178">
        <f>_xlfn.XLOOKUP(Table1[[#This Row],[Currency]],Fx!$H$5:$H$24,Fx!$I$5:$I$24,"NA",0,1)</f>
        <v>1</v>
      </c>
      <c r="F178" s="1">
        <v>454.27100000000002</v>
      </c>
      <c r="G178" s="1">
        <v>454.27100000000002</v>
      </c>
      <c r="H178" s="1">
        <v>12.425000000000001</v>
      </c>
      <c r="I178" s="1">
        <v>161.52000000000001</v>
      </c>
      <c r="J178" s="1">
        <v>480</v>
      </c>
      <c r="K178" s="1">
        <v>197.85400000000001</v>
      </c>
      <c r="L178" s="1">
        <f>Table1[[#This Row],[Latest Total Sales (local m)]]*Table1[[#This Row],[Fx]]</f>
        <v>454.27100000000002</v>
      </c>
      <c r="M178" s="15">
        <f>Table1[[#This Row],[Latest Total Sales ($m)]]/Table1[[#This Row],[Previous Total Sales ($m)]]-1</f>
        <v>0.2704571196845329</v>
      </c>
      <c r="N178" s="1">
        <f>IF(Table1[[#This Row],[Latest Pharma Sales (local m)]]*Table1[[#This Row],[Fx]]=0,"",Table1[[#This Row],[Latest Pharma Sales (local m)]]*Table1[[#This Row],[Fx]])</f>
        <v>454.27100000000002</v>
      </c>
      <c r="O178" s="15">
        <f>Table1[[#This Row],[Latest Pharma Sales ($m)]]/Table1[[#This Row],[Previous Pharma Sales ($m)]]-1</f>
        <v>0.2704571196845329</v>
      </c>
      <c r="P178" s="1">
        <f>Table1[[#This Row],[Latest R&amp;D (local m)]]*Table1[[#This Row],[Fx]]</f>
        <v>12.425000000000001</v>
      </c>
      <c r="Q178" s="15">
        <f>Table1[[#This Row],[Latest R&amp;D ($m)]]/Table1[[#This Row],[Previous R&amp;D ($m)]]-1</f>
        <v>0.30350398657154853</v>
      </c>
      <c r="R178" s="1">
        <f>Table1[[#This Row],[Latest Net Income (local m)]]*Table1[[#This Row],[Fx]]</f>
        <v>161.52000000000001</v>
      </c>
      <c r="S178" s="15">
        <f>Table1[[#This Row],[Latest Net Income ($m)]]/Table1[[#This Row],[Previous Net Income ($m)]]-1</f>
        <v>-2.1529738178029278E-2</v>
      </c>
      <c r="T178" s="1">
        <f>Table1[[#This Row],[Latest Number Employed]]</f>
        <v>480</v>
      </c>
      <c r="U178" s="1">
        <f>Table1[[#This Row],[Latest Operating Profit (local m)]]*Table1[[#This Row],[Fx]]</f>
        <v>197.85400000000001</v>
      </c>
      <c r="V178" s="1">
        <v>357.565</v>
      </c>
      <c r="W178" s="1">
        <v>357.565</v>
      </c>
      <c r="X178" s="1">
        <v>9.532</v>
      </c>
      <c r="Y178" s="1">
        <v>165.07400000000001</v>
      </c>
      <c r="Z178" s="1">
        <v>362</v>
      </c>
      <c r="AA178" s="1">
        <v>167.477</v>
      </c>
      <c r="AB178" s="1">
        <v>357.565</v>
      </c>
      <c r="AC178" s="1">
        <v>357.565</v>
      </c>
      <c r="AD178" s="1">
        <v>9.532</v>
      </c>
      <c r="AE178" s="1">
        <v>165.07400000000001</v>
      </c>
      <c r="AF178" s="1">
        <v>167.477</v>
      </c>
      <c r="AG178" s="1"/>
    </row>
    <row r="179" spans="1:33">
      <c r="A179" t="s">
        <v>147</v>
      </c>
      <c r="B179" t="s">
        <v>34</v>
      </c>
      <c r="C179" t="s">
        <v>148</v>
      </c>
      <c r="D179" t="s">
        <v>149</v>
      </c>
      <c r="E179">
        <f>_xlfn.XLOOKUP(Table1[[#This Row],[Currency]],Fx!$H$5:$H$26,Fx!$I$5:$I$26,"NA",0,1)</f>
        <v>2.8585233000000002E-2</v>
      </c>
      <c r="F179" s="1">
        <v>15686.224</v>
      </c>
      <c r="G179" s="1">
        <v>15686.224</v>
      </c>
      <c r="H179" s="21"/>
      <c r="I179" s="1">
        <v>2241.529</v>
      </c>
      <c r="J179" s="1">
        <v>5700</v>
      </c>
      <c r="K179" s="1">
        <v>2594.6759999999999</v>
      </c>
      <c r="L179" s="1">
        <f>Table1[[#This Row],[Latest Total Sales (local m)]]*Table1[[#This Row],[Fx]]</f>
        <v>448.394367930192</v>
      </c>
      <c r="M179" s="15">
        <f>Table1[[#This Row],[Latest Total Sales ($m)]]/Table1[[#This Row],[Previous Total Sales ($m)]]-1</f>
        <v>1.3562672019347133E-2</v>
      </c>
      <c r="N179" s="1">
        <f>IF(Table1[[#This Row],[Latest Pharma Sales (local m)]]*Table1[[#This Row],[Fx]]=0,"",Table1[[#This Row],[Latest Pharma Sales (local m)]]*Table1[[#This Row],[Fx]])</f>
        <v>448.394367930192</v>
      </c>
      <c r="O179" s="15">
        <f>Table1[[#This Row],[Latest Pharma Sales ($m)]]/Table1[[#This Row],[Previous Pharma Sales ($m)]]-1</f>
        <v>1.3562672019347133E-2</v>
      </c>
      <c r="P179" s="1">
        <f>Table1[[#This Row],[Latest R&amp;D (local m)]]*Table1[[#This Row],[Fx]]</f>
        <v>0</v>
      </c>
      <c r="Q179" s="15" t="e">
        <f>Table1[[#This Row],[Latest R&amp;D ($m)]]/Table1[[#This Row],[Previous R&amp;D ($m)]]-1</f>
        <v>#DIV/0!</v>
      </c>
      <c r="R179" s="1">
        <f>Table1[[#This Row],[Latest Net Income (local m)]]*Table1[[#This Row],[Fx]]</f>
        <v>64.074628741257001</v>
      </c>
      <c r="S179" s="15">
        <f>Table1[[#This Row],[Latest Net Income ($m)]]/Table1[[#This Row],[Previous Net Income ($m)]]-1</f>
        <v>8.7886217460925842E-2</v>
      </c>
      <c r="T179" s="1">
        <f>Table1[[#This Row],[Latest Number Employed]]</f>
        <v>5700</v>
      </c>
      <c r="U179" s="1">
        <f>Table1[[#This Row],[Latest Operating Profit (local m)]]*Table1[[#This Row],[Fx]]</f>
        <v>74.169418019508001</v>
      </c>
      <c r="V179" s="1">
        <v>442.39431888000007</v>
      </c>
      <c r="W179" s="1">
        <v>442.39431888000007</v>
      </c>
      <c r="X179" s="1">
        <v>0</v>
      </c>
      <c r="Y179" s="1">
        <v>58.898281560000008</v>
      </c>
      <c r="Z179" s="1">
        <v>6021</v>
      </c>
      <c r="AA179" s="1">
        <v>60.744720780000009</v>
      </c>
      <c r="AB179" s="1">
        <v>14136</v>
      </c>
      <c r="AC179" s="1">
        <v>14136</v>
      </c>
      <c r="AE179" s="1">
        <v>1882</v>
      </c>
      <c r="AF179" s="1">
        <v>1941</v>
      </c>
      <c r="AG179" s="1"/>
    </row>
    <row r="180" spans="1:33">
      <c r="A180" t="s">
        <v>146</v>
      </c>
      <c r="B180" t="s">
        <v>94</v>
      </c>
      <c r="C180" t="s">
        <v>109</v>
      </c>
      <c r="D180" t="s">
        <v>36</v>
      </c>
      <c r="E180">
        <f>_xlfn.XLOOKUP(Table1[[#This Row],[Currency]],Fx!$H$5:$H$24,Fx!$I$5:$I$24,"NA",0,1)</f>
        <v>1</v>
      </c>
      <c r="F180" s="1">
        <v>426.40899999999999</v>
      </c>
      <c r="G180" s="1">
        <v>426.40899999999999</v>
      </c>
      <c r="H180" s="1">
        <v>386.89299999999997</v>
      </c>
      <c r="I180" s="1">
        <v>-360.83499999999998</v>
      </c>
      <c r="J180" s="1">
        <v>5000</v>
      </c>
      <c r="K180" s="1">
        <v>-410.42200000000003</v>
      </c>
      <c r="L180" s="1">
        <f>Table1[[#This Row],[Latest Total Sales (local m)]]*Table1[[#This Row],[Fx]]</f>
        <v>426.40899999999999</v>
      </c>
      <c r="M180" s="15">
        <f>Table1[[#This Row],[Latest Total Sales ($m)]]/Table1[[#This Row],[Previous Total Sales ($m)]]-1</f>
        <v>0.19734758289154475</v>
      </c>
      <c r="N180" s="1">
        <f>IF(Table1[[#This Row],[Latest Pharma Sales (local m)]]*Table1[[#This Row],[Fx]]=0,"",Table1[[#This Row],[Latest Pharma Sales (local m)]]*Table1[[#This Row],[Fx]])</f>
        <v>426.40899999999999</v>
      </c>
      <c r="O180" s="15">
        <f>Table1[[#This Row],[Latest Pharma Sales ($m)]]/Table1[[#This Row],[Previous Pharma Sales ($m)]]-1</f>
        <v>0.19734758289154475</v>
      </c>
      <c r="P180" s="1">
        <f>Table1[[#This Row],[Latest R&amp;D (local m)]]*Table1[[#This Row],[Fx]]</f>
        <v>386.89299999999997</v>
      </c>
      <c r="Q180" s="15">
        <f>Table1[[#This Row],[Latest R&amp;D ($m)]]/Table1[[#This Row],[Previous R&amp;D ($m)]]-1</f>
        <v>0.29358445396976096</v>
      </c>
      <c r="R180" s="1">
        <f>Table1[[#This Row],[Latest Net Income (local m)]]*Table1[[#This Row],[Fx]]</f>
        <v>-360.83499999999998</v>
      </c>
      <c r="S180" s="15">
        <f>Table1[[#This Row],[Latest Net Income ($m)]]/Table1[[#This Row],[Previous Net Income ($m)]]-1</f>
        <v>0.85378221199293081</v>
      </c>
      <c r="T180" s="1">
        <f>Table1[[#This Row],[Latest Number Employed]]</f>
        <v>5000</v>
      </c>
      <c r="U180" s="1">
        <f>Table1[[#This Row],[Latest Operating Profit (local m)]]*Table1[[#This Row],[Fx]]</f>
        <v>-410.42200000000003</v>
      </c>
      <c r="V180" s="1">
        <v>356.12799999999999</v>
      </c>
      <c r="W180" s="1">
        <v>356.12799999999999</v>
      </c>
      <c r="X180" s="1">
        <v>299.08600000000001</v>
      </c>
      <c r="Y180" s="1">
        <v>-194.648</v>
      </c>
      <c r="Z180" s="1">
        <v>1759</v>
      </c>
      <c r="AA180" s="1">
        <v>-328.31700000000001</v>
      </c>
      <c r="AB180" s="1">
        <v>356.12799999999999</v>
      </c>
      <c r="AC180" s="1">
        <v>356.12799999999999</v>
      </c>
      <c r="AD180" s="1">
        <v>299.08600000000001</v>
      </c>
      <c r="AE180" s="1">
        <v>-194.648</v>
      </c>
      <c r="AF180" s="1">
        <v>-328.31700000000001</v>
      </c>
      <c r="AG180" s="1"/>
    </row>
    <row r="181" spans="1:33">
      <c r="A181" t="s">
        <v>145</v>
      </c>
      <c r="B181" t="s">
        <v>88</v>
      </c>
      <c r="C181" t="s">
        <v>35</v>
      </c>
      <c r="D181" t="s">
        <v>36</v>
      </c>
      <c r="E181">
        <f>_xlfn.XLOOKUP(Table1[[#This Row],[Currency]],Fx!$H$5:$H$24,Fx!$I$5:$I$24,"NA",0,1)</f>
        <v>1</v>
      </c>
      <c r="F181" s="1">
        <v>410.596</v>
      </c>
      <c r="G181" s="1">
        <v>410.596</v>
      </c>
      <c r="H181" s="1">
        <v>42.847000000000001</v>
      </c>
      <c r="I181" s="1">
        <v>175.065</v>
      </c>
      <c r="J181" s="1">
        <v>219</v>
      </c>
      <c r="K181" s="1">
        <v>250.33699999999999</v>
      </c>
      <c r="L181" s="1">
        <f>Table1[[#This Row],[Latest Total Sales (local m)]]*Table1[[#This Row],[Fx]]</f>
        <v>410.596</v>
      </c>
      <c r="M181" s="15">
        <f>Table1[[#This Row],[Latest Total Sales ($m)]]/Table1[[#This Row],[Previous Total Sales ($m)]]-1</f>
        <v>-5.8208232445520203E-3</v>
      </c>
      <c r="N181" s="1">
        <f>IF(Table1[[#This Row],[Latest Pharma Sales (local m)]]*Table1[[#This Row],[Fx]]=0,"",Table1[[#This Row],[Latest Pharma Sales (local m)]]*Table1[[#This Row],[Fx]])</f>
        <v>410.596</v>
      </c>
      <c r="O181" s="15">
        <f>Table1[[#This Row],[Latest Pharma Sales ($m)]]/Table1[[#This Row],[Previous Pharma Sales ($m)]]-1</f>
        <v>-5.8208232445520203E-3</v>
      </c>
      <c r="P181" s="1">
        <f>Table1[[#This Row],[Latest R&amp;D (local m)]]*Table1[[#This Row],[Fx]]</f>
        <v>42.847000000000001</v>
      </c>
      <c r="Q181" s="15">
        <f>Table1[[#This Row],[Latest R&amp;D ($m)]]/Table1[[#This Row],[Previous R&amp;D ($m)]]-1</f>
        <v>-0.38790000000000002</v>
      </c>
      <c r="R181" s="1">
        <f>Table1[[#This Row],[Latest Net Income (local m)]]*Table1[[#This Row],[Fx]]</f>
        <v>175.065</v>
      </c>
      <c r="S181" s="15">
        <f>Table1[[#This Row],[Latest Net Income ($m)]]/Table1[[#This Row],[Previous Net Income ($m)]]-1</f>
        <v>-0.66843750000000002</v>
      </c>
      <c r="T181" s="1">
        <f>Table1[[#This Row],[Latest Number Employed]]</f>
        <v>219</v>
      </c>
      <c r="U181" s="1">
        <f>Table1[[#This Row],[Latest Operating Profit (local m)]]*Table1[[#This Row],[Fx]]</f>
        <v>250.33699999999999</v>
      </c>
      <c r="V181" s="1">
        <v>413</v>
      </c>
      <c r="W181" s="1">
        <v>413</v>
      </c>
      <c r="X181" s="1">
        <v>70</v>
      </c>
      <c r="Y181" s="1">
        <v>528</v>
      </c>
      <c r="Z181" s="1">
        <v>219</v>
      </c>
      <c r="AA181" s="1">
        <v>232</v>
      </c>
      <c r="AB181" s="1">
        <v>413</v>
      </c>
      <c r="AC181" s="1">
        <v>413</v>
      </c>
      <c r="AD181" s="1">
        <v>70</v>
      </c>
      <c r="AE181" s="1">
        <v>528</v>
      </c>
      <c r="AF181" s="1">
        <v>232</v>
      </c>
      <c r="AG181" s="1"/>
    </row>
    <row r="182" spans="1:33">
      <c r="A182" t="s">
        <v>144</v>
      </c>
      <c r="B182" t="s">
        <v>94</v>
      </c>
      <c r="C182" t="s">
        <v>35</v>
      </c>
      <c r="D182" t="s">
        <v>36</v>
      </c>
      <c r="E182">
        <f>_xlfn.XLOOKUP(Table1[[#This Row],[Currency]],Fx!$H$5:$H$24,Fx!$I$5:$I$24,"NA",0,1)</f>
        <v>1</v>
      </c>
      <c r="F182" s="1">
        <v>401.858</v>
      </c>
      <c r="G182" s="1">
        <v>401.858</v>
      </c>
      <c r="H182" s="1">
        <v>130.99100000000001</v>
      </c>
      <c r="I182" s="1">
        <v>101.41800000000001</v>
      </c>
      <c r="J182" s="1">
        <v>299</v>
      </c>
      <c r="K182" s="1">
        <v>112.634</v>
      </c>
      <c r="L182" s="1">
        <f>Table1[[#This Row],[Latest Total Sales (local m)]]*Table1[[#This Row],[Fx]]</f>
        <v>401.858</v>
      </c>
      <c r="M182" s="15">
        <f>Table1[[#This Row],[Latest Total Sales ($m)]]/Table1[[#This Row],[Previous Total Sales ($m)]]-1</f>
        <v>9.8032679381386822E-2</v>
      </c>
      <c r="N182" s="1">
        <f>IF(Table1[[#This Row],[Latest Pharma Sales (local m)]]*Table1[[#This Row],[Fx]]=0,"",Table1[[#This Row],[Latest Pharma Sales (local m)]]*Table1[[#This Row],[Fx]])</f>
        <v>401.858</v>
      </c>
      <c r="O182" s="15">
        <f>Table1[[#This Row],[Latest Pharma Sales ($m)]]/Table1[[#This Row],[Previous Pharma Sales ($m)]]-1</f>
        <v>9.8032679381386822E-2</v>
      </c>
      <c r="P182" s="1">
        <f>Table1[[#This Row],[Latest R&amp;D (local m)]]*Table1[[#This Row],[Fx]]</f>
        <v>130.99100000000001</v>
      </c>
      <c r="Q182" s="15">
        <f>Table1[[#This Row],[Latest R&amp;D ($m)]]/Table1[[#This Row],[Previous R&amp;D ($m)]]-1</f>
        <v>0.15041628609569324</v>
      </c>
      <c r="R182" s="1">
        <f>Table1[[#This Row],[Latest Net Income (local m)]]*Table1[[#This Row],[Fx]]</f>
        <v>101.41800000000001</v>
      </c>
      <c r="S182" s="15">
        <f>Table1[[#This Row],[Latest Net Income ($m)]]/Table1[[#This Row],[Previous Net Income ($m)]]-1</f>
        <v>-9.8602815699658675E-2</v>
      </c>
      <c r="T182" s="1">
        <f>Table1[[#This Row],[Latest Number Employed]]</f>
        <v>299</v>
      </c>
      <c r="U182" s="1">
        <f>Table1[[#This Row],[Latest Operating Profit (local m)]]*Table1[[#This Row],[Fx]]</f>
        <v>112.634</v>
      </c>
      <c r="V182" s="1">
        <v>365.98</v>
      </c>
      <c r="W182" s="1">
        <v>365.98</v>
      </c>
      <c r="X182" s="1">
        <v>113.864</v>
      </c>
      <c r="Y182" s="1">
        <v>112.512</v>
      </c>
      <c r="Z182" s="1">
        <v>238</v>
      </c>
      <c r="AA182" s="1">
        <v>124.477</v>
      </c>
      <c r="AB182" s="1">
        <v>365.98</v>
      </c>
      <c r="AC182" s="1">
        <v>365.98</v>
      </c>
      <c r="AD182" s="1">
        <v>113.864</v>
      </c>
      <c r="AE182" s="1">
        <v>112.512</v>
      </c>
      <c r="AF182" s="1">
        <v>124.477</v>
      </c>
      <c r="AG182" s="1"/>
    </row>
    <row r="183" spans="1:33">
      <c r="A183" t="s">
        <v>142</v>
      </c>
      <c r="B183" t="s">
        <v>34</v>
      </c>
      <c r="C183" t="s">
        <v>143</v>
      </c>
      <c r="D183" t="s">
        <v>74</v>
      </c>
      <c r="E183">
        <f>_xlfn.XLOOKUP(Table1[[#This Row],[Currency]],Fx!$H$5:$H$24,Fx!$I$5:$I$24,"NA",0,1)</f>
        <v>1.0537698</v>
      </c>
      <c r="F183" s="1">
        <v>438.75400000000002</v>
      </c>
      <c r="G183" s="1">
        <v>377.892</v>
      </c>
      <c r="H183" s="1">
        <v>3.7160000000000002</v>
      </c>
      <c r="I183" s="1">
        <v>89.55</v>
      </c>
      <c r="J183" s="1">
        <v>1766</v>
      </c>
      <c r="K183" s="1">
        <v>101.42100000000001</v>
      </c>
      <c r="L183" s="1">
        <f>Table1[[#This Row],[Latest Total Sales (local m)]]*Table1[[#This Row],[Fx]]</f>
        <v>462.34571482920001</v>
      </c>
      <c r="M183" s="15">
        <f>Table1[[#This Row],[Latest Total Sales ($m)]]/Table1[[#This Row],[Previous Total Sales ($m)]]-1</f>
        <v>-1.9234727397958729E-2</v>
      </c>
      <c r="N183" s="1">
        <f>IF(Table1[[#This Row],[Latest Pharma Sales (local m)]]*Table1[[#This Row],[Fx]]=0,"",Table1[[#This Row],[Latest Pharma Sales (local m)]]*Table1[[#This Row],[Fx]])</f>
        <v>398.21117726159997</v>
      </c>
      <c r="O183" s="15">
        <f>Table1[[#This Row],[Latest Pharma Sales ($m)]]/Table1[[#This Row],[Previous Pharma Sales ($m)]]-1</f>
        <v>-0.15528211618781695</v>
      </c>
      <c r="P183" s="1">
        <f>Table1[[#This Row],[Latest R&amp;D (local m)]]*Table1[[#This Row],[Fx]]</f>
        <v>3.9158085767999999</v>
      </c>
      <c r="Q183" s="15">
        <f>Table1[[#This Row],[Latest R&amp;D ($m)]]/Table1[[#This Row],[Previous R&amp;D ($m)]]-1</f>
        <v>-0.14674584491107945</v>
      </c>
      <c r="R183" s="1">
        <f>Table1[[#This Row],[Latest Net Income (local m)]]*Table1[[#This Row],[Fx]]</f>
        <v>94.365085589999993</v>
      </c>
      <c r="S183" s="15">
        <f>Table1[[#This Row],[Latest Net Income ($m)]]/Table1[[#This Row],[Previous Net Income ($m)]]-1</f>
        <v>-4.059669743761507E-2</v>
      </c>
      <c r="T183" s="1">
        <f>Table1[[#This Row],[Latest Number Employed]]</f>
        <v>1766</v>
      </c>
      <c r="U183" s="1">
        <f>Table1[[#This Row],[Latest Operating Profit (local m)]]*Table1[[#This Row],[Fx]]</f>
        <v>106.87438688580001</v>
      </c>
      <c r="V183" s="1">
        <v>471.41321960000005</v>
      </c>
      <c r="W183" s="1">
        <v>471.41321960000005</v>
      </c>
      <c r="X183" s="1">
        <v>4.589264</v>
      </c>
      <c r="Y183" s="1">
        <v>98.358099600000003</v>
      </c>
      <c r="Z183" s="1">
        <v>1680</v>
      </c>
      <c r="AA183" s="1">
        <v>80.962660000000014</v>
      </c>
      <c r="AB183" s="1">
        <v>398.55700000000002</v>
      </c>
      <c r="AC183" s="1">
        <v>398.55700000000002</v>
      </c>
      <c r="AD183" s="1">
        <v>3.88</v>
      </c>
      <c r="AE183" s="1">
        <v>83.156999999999996</v>
      </c>
      <c r="AF183" s="1">
        <v>68.45</v>
      </c>
      <c r="AG183" s="1"/>
    </row>
    <row r="184" spans="1:33">
      <c r="A184" t="s">
        <v>141</v>
      </c>
      <c r="B184" t="s">
        <v>94</v>
      </c>
      <c r="C184" t="s">
        <v>77</v>
      </c>
      <c r="D184" t="s">
        <v>78</v>
      </c>
      <c r="E184">
        <f>_xlfn.XLOOKUP(Table1[[#This Row],[Currency]],Fx!$H$5:$H$24,Fx!$I$5:$I$24,"NA",0,1)</f>
        <v>7.6579064999999997E-3</v>
      </c>
      <c r="F184" s="1">
        <v>2489330</v>
      </c>
      <c r="G184" s="1">
        <v>51954</v>
      </c>
      <c r="H184" s="1">
        <v>68900</v>
      </c>
      <c r="I184" s="1">
        <v>111870</v>
      </c>
      <c r="J184" s="1">
        <v>48842</v>
      </c>
      <c r="K184" s="1">
        <v>109001</v>
      </c>
      <c r="L184" s="1">
        <f>Table1[[#This Row],[Latest Total Sales (local m)]]*Table1[[#This Row],[Fx]]</f>
        <v>19063.056387645</v>
      </c>
      <c r="M184" s="15">
        <f>Table1[[#This Row],[Latest Total Sales ($m)]]/Table1[[#This Row],[Previous Total Sales ($m)]]-1</f>
        <v>-6.1035714691314413E-2</v>
      </c>
      <c r="N184" s="1">
        <f>IF(Table1[[#This Row],[Latest Pharma Sales (local m)]]*Table1[[#This Row],[Fx]]=0,"",Table1[[#This Row],[Latest Pharma Sales (local m)]]*Table1[[#This Row],[Fx]])</f>
        <v>397.85887430099996</v>
      </c>
      <c r="O184" s="15">
        <f>Table1[[#This Row],[Latest Pharma Sales ($m)]]/Table1[[#This Row],[Previous Pharma Sales ($m)]]-1</f>
        <v>-0.17600070193812978</v>
      </c>
      <c r="P184" s="1">
        <f>Table1[[#This Row],[Latest R&amp;D (local m)]]*Table1[[#This Row],[Fx]]</f>
        <v>527.62975785000003</v>
      </c>
      <c r="Q184" s="15">
        <f>Table1[[#This Row],[Latest R&amp;D ($m)]]/Table1[[#This Row],[Previous R&amp;D ($m)]]-1</f>
        <v>-0.13298526035683234</v>
      </c>
      <c r="R184" s="1">
        <f>Table1[[#This Row],[Latest Net Income (local m)]]*Table1[[#This Row],[Fx]]</f>
        <v>856.69000015500001</v>
      </c>
      <c r="S184" s="15">
        <f>Table1[[#This Row],[Latest Net Income ($m)]]/Table1[[#This Row],[Previous Net Income ($m)]]-1</f>
        <v>-6.4916268061466886E-2</v>
      </c>
      <c r="T184" s="1">
        <f>Table1[[#This Row],[Latest Number Employed]]</f>
        <v>48842</v>
      </c>
      <c r="U184" s="1">
        <f>Table1[[#This Row],[Latest Operating Profit (local m)]]*Table1[[#This Row],[Fx]]</f>
        <v>834.71946640649992</v>
      </c>
      <c r="V184" s="1">
        <v>20302.216693341001</v>
      </c>
      <c r="W184" s="1">
        <v>482.83885100000003</v>
      </c>
      <c r="X184" s="1">
        <v>608.55915560000005</v>
      </c>
      <c r="Y184" s="1">
        <v>916.16394435500001</v>
      </c>
      <c r="Z184" s="1">
        <v>48842</v>
      </c>
      <c r="AA184" s="1">
        <v>1138.7708750000002</v>
      </c>
      <c r="AB184" s="1">
        <v>2228523</v>
      </c>
      <c r="AC184" s="1">
        <v>53000</v>
      </c>
      <c r="AD184" s="1">
        <v>66800</v>
      </c>
      <c r="AE184" s="1">
        <v>100565</v>
      </c>
      <c r="AF184" s="1">
        <v>125000</v>
      </c>
      <c r="AG184" s="1"/>
    </row>
    <row r="185" spans="1:33">
      <c r="A185" t="s">
        <v>140</v>
      </c>
      <c r="B185" t="s">
        <v>34</v>
      </c>
      <c r="C185" t="s">
        <v>77</v>
      </c>
      <c r="D185" t="s">
        <v>78</v>
      </c>
      <c r="E185">
        <f>_xlfn.XLOOKUP(Table1[[#This Row],[Currency]],Fx!$H$5:$H$24,Fx!$I$5:$I$24,"NA",0,1)</f>
        <v>7.6579064999999997E-3</v>
      </c>
      <c r="F185" s="1">
        <v>51750</v>
      </c>
      <c r="G185" s="1">
        <v>51750</v>
      </c>
      <c r="H185" s="1">
        <v>2316</v>
      </c>
      <c r="I185" s="1">
        <v>6891</v>
      </c>
      <c r="J185" s="1">
        <v>1166</v>
      </c>
      <c r="K185" s="1">
        <v>10837</v>
      </c>
      <c r="L185" s="1">
        <f>Table1[[#This Row],[Latest Total Sales (local m)]]*Table1[[#This Row],[Fx]]</f>
        <v>396.29666137499999</v>
      </c>
      <c r="M185" s="15">
        <f>Table1[[#This Row],[Latest Total Sales ($m)]]/Table1[[#This Row],[Previous Total Sales ($m)]]-1</f>
        <v>-0.15482168618288839</v>
      </c>
      <c r="N185" s="1">
        <f>IF(Table1[[#This Row],[Latest Pharma Sales (local m)]]*Table1[[#This Row],[Fx]]=0,"",Table1[[#This Row],[Latest Pharma Sales (local m)]]*Table1[[#This Row],[Fx]])</f>
        <v>396.29666137499999</v>
      </c>
      <c r="O185" s="15">
        <f>Table1[[#This Row],[Latest Pharma Sales ($m)]]/Table1[[#This Row],[Previous Pharma Sales ($m)]]-1</f>
        <v>-0.15482168618288839</v>
      </c>
      <c r="P185" s="1">
        <f>Table1[[#This Row],[Latest R&amp;D (local m)]]*Table1[[#This Row],[Fx]]</f>
        <v>17.735711454</v>
      </c>
      <c r="Q185" s="15">
        <f>Table1[[#This Row],[Latest R&amp;D ($m)]]/Table1[[#This Row],[Previous R&amp;D ($m)]]-1</f>
        <v>-9.8284294437589681E-2</v>
      </c>
      <c r="R185" s="1">
        <f>Table1[[#This Row],[Latest Net Income (local m)]]*Table1[[#This Row],[Fx]]</f>
        <v>52.770633691499995</v>
      </c>
      <c r="S185" s="15">
        <f>Table1[[#This Row],[Latest Net Income ($m)]]/Table1[[#This Row],[Previous Net Income ($m)]]-1</f>
        <v>-0.22601562668990349</v>
      </c>
      <c r="T185" s="1">
        <f>Table1[[#This Row],[Latest Number Employed]]</f>
        <v>1166</v>
      </c>
      <c r="U185" s="1">
        <f>Table1[[#This Row],[Latest Operating Profit (local m)]]*Table1[[#This Row],[Fx]]</f>
        <v>82.988732740499998</v>
      </c>
      <c r="V185" s="1">
        <v>468.89118532300006</v>
      </c>
      <c r="W185" s="1">
        <v>468.89118532300006</v>
      </c>
      <c r="X185" s="1">
        <v>19.668850553000002</v>
      </c>
      <c r="Y185" s="1">
        <v>68.180489828000006</v>
      </c>
      <c r="Z185" s="1">
        <v>1205</v>
      </c>
      <c r="AA185" s="1">
        <v>90.855695491000006</v>
      </c>
      <c r="AB185" s="1">
        <v>51469</v>
      </c>
      <c r="AC185" s="1">
        <v>51469</v>
      </c>
      <c r="AD185" s="1">
        <v>2159</v>
      </c>
      <c r="AE185" s="1">
        <v>7484</v>
      </c>
      <c r="AF185" s="1">
        <v>9973</v>
      </c>
      <c r="AG185" s="1"/>
    </row>
    <row r="186" spans="1:33">
      <c r="A186" t="s">
        <v>139</v>
      </c>
      <c r="B186" t="s">
        <v>88</v>
      </c>
      <c r="C186" t="s">
        <v>77</v>
      </c>
      <c r="D186" t="s">
        <v>78</v>
      </c>
      <c r="E186">
        <f>_xlfn.XLOOKUP(Table1[[#This Row],[Currency]],Fx!$H$5:$H$24,Fx!$I$5:$I$24,"NA",0,1)</f>
        <v>7.6579064999999997E-3</v>
      </c>
      <c r="F186" s="1">
        <v>198380</v>
      </c>
      <c r="G186" s="1">
        <v>51711</v>
      </c>
      <c r="H186" s="1">
        <v>13300</v>
      </c>
      <c r="I186" s="1">
        <v>14985</v>
      </c>
      <c r="J186" s="1">
        <v>5782</v>
      </c>
      <c r="K186" s="1">
        <v>21506</v>
      </c>
      <c r="L186" s="1">
        <f>Table1[[#This Row],[Latest Total Sales (local m)]]*Table1[[#This Row],[Fx]]</f>
        <v>1519.17549147</v>
      </c>
      <c r="M186" s="15">
        <f>Table1[[#This Row],[Latest Total Sales ($m)]]/Table1[[#This Row],[Previous Total Sales ($m)]]-1</f>
        <v>-9.76648194495916E-2</v>
      </c>
      <c r="N186" s="1">
        <f>IF(Table1[[#This Row],[Latest Pharma Sales (local m)]]*Table1[[#This Row],[Fx]]=0,"",Table1[[#This Row],[Latest Pharma Sales (local m)]]*Table1[[#This Row],[Fx]])</f>
        <v>395.99800302149998</v>
      </c>
      <c r="O186" s="15">
        <f>Table1[[#This Row],[Latest Pharma Sales ($m)]]/Table1[[#This Row],[Previous Pharma Sales ($m)]]-1</f>
        <v>-0.16568714661356621</v>
      </c>
      <c r="P186" s="1">
        <f>Table1[[#This Row],[Latest R&amp;D (local m)]]*Table1[[#This Row],[Fx]]</f>
        <v>101.85015645</v>
      </c>
      <c r="Q186" s="15">
        <f>Table1[[#This Row],[Latest R&amp;D ($m)]]/Table1[[#This Row],[Previous R&amp;D ($m)]]-1</f>
        <v>-0.14001275506466915</v>
      </c>
      <c r="R186" s="1">
        <f>Table1[[#This Row],[Latest Net Income (local m)]]*Table1[[#This Row],[Fx]]</f>
        <v>114.7537289025</v>
      </c>
      <c r="S186" s="15">
        <f>Table1[[#This Row],[Latest Net Income ($m)]]/Table1[[#This Row],[Previous Net Income ($m)]]-1</f>
        <v>-0.26685136426876899</v>
      </c>
      <c r="T186" s="1">
        <f>Table1[[#This Row],[Latest Number Employed]]</f>
        <v>5782</v>
      </c>
      <c r="U186" s="1">
        <f>Table1[[#This Row],[Latest Operating Profit (local m)]]*Table1[[#This Row],[Fx]]</f>
        <v>164.69093718899998</v>
      </c>
      <c r="V186" s="1">
        <v>1683.6044124350001</v>
      </c>
      <c r="W186" s="1">
        <v>474.63970070000005</v>
      </c>
      <c r="X186" s="1">
        <v>118.43217100000001</v>
      </c>
      <c r="Y186" s="1">
        <v>156.52177922700002</v>
      </c>
      <c r="Z186" s="1">
        <v>5703</v>
      </c>
      <c r="AA186" s="1">
        <v>257.81772610000002</v>
      </c>
      <c r="AB186" s="1">
        <v>184805</v>
      </c>
      <c r="AC186" s="1">
        <v>52100</v>
      </c>
      <c r="AD186" s="1">
        <v>13000</v>
      </c>
      <c r="AE186" s="1">
        <v>17181</v>
      </c>
      <c r="AF186" s="1">
        <v>28300</v>
      </c>
      <c r="AG186" s="1"/>
    </row>
    <row r="187" spans="1:33">
      <c r="A187" s="32" t="s">
        <v>138</v>
      </c>
      <c r="B187" t="s">
        <v>94</v>
      </c>
      <c r="C187" t="s">
        <v>58</v>
      </c>
      <c r="D187" t="s">
        <v>59</v>
      </c>
      <c r="E187">
        <f>_xlfn.XLOOKUP(Table1[[#This Row],[Currency]],Fx!$H$5:$H$24,Fx!$I$5:$I$24,"NA",0,1)</f>
        <v>7.7677530000000005E-4</v>
      </c>
      <c r="F187" s="1">
        <v>492387</v>
      </c>
      <c r="G187" s="1">
        <v>492387</v>
      </c>
      <c r="H187" s="1">
        <v>36473</v>
      </c>
      <c r="I187" s="1">
        <v>22608</v>
      </c>
      <c r="J187" s="1">
        <v>852</v>
      </c>
      <c r="K187" s="1">
        <v>40867</v>
      </c>
      <c r="L187" s="1">
        <f>Table1[[#This Row],[Latest Total Sales (local m)]]*Table1[[#This Row],[Fx]]</f>
        <v>382.47405964110004</v>
      </c>
      <c r="M187" s="15">
        <f>Table1[[#This Row],[Latest Total Sales ($m)]]/Table1[[#This Row],[Previous Total Sales ($m)]]-1</f>
        <v>1.5243210213977676E-3</v>
      </c>
      <c r="N187" s="1">
        <f>IF(Table1[[#This Row],[Latest Pharma Sales (local m)]]*Table1[[#This Row],[Fx]]=0,"",Table1[[#This Row],[Latest Pharma Sales (local m)]]*Table1[[#This Row],[Fx]])</f>
        <v>382.47405964110004</v>
      </c>
      <c r="O187" s="15">
        <f>Table1[[#This Row],[Latest Pharma Sales ($m)]]/Table1[[#This Row],[Previous Pharma Sales ($m)]]-1</f>
        <v>1.5243210213977676E-3</v>
      </c>
      <c r="P187" s="1">
        <f>Table1[[#This Row],[Latest R&amp;D (local m)]]*Table1[[#This Row],[Fx]]</f>
        <v>28.331325516900002</v>
      </c>
      <c r="Q187" s="15">
        <f>Table1[[#This Row],[Latest R&amp;D ($m)]]/Table1[[#This Row],[Previous R&amp;D ($m)]]-1</f>
        <v>8.0109694484550964E-2</v>
      </c>
      <c r="R187" s="1">
        <f>Table1[[#This Row],[Latest Net Income (local m)]]*Table1[[#This Row],[Fx]]</f>
        <v>17.561335982400003</v>
      </c>
      <c r="S187" s="15">
        <f>Table1[[#This Row],[Latest Net Income ($m)]]/Table1[[#This Row],[Previous Net Income ($m)]]-1</f>
        <v>-0.34666386427362672</v>
      </c>
      <c r="T187" s="1">
        <f>Table1[[#This Row],[Latest Number Employed]]</f>
        <v>852</v>
      </c>
      <c r="U187" s="1">
        <f>Table1[[#This Row],[Latest Operating Profit (local m)]]*Table1[[#This Row],[Fx]]</f>
        <v>31.744476185100002</v>
      </c>
      <c r="V187" s="1">
        <v>381.89193373860002</v>
      </c>
      <c r="W187" s="1">
        <v>381.89193373860002</v>
      </c>
      <c r="X187" s="1">
        <v>26.2300446534</v>
      </c>
      <c r="Y187" s="1">
        <v>26.8794805952</v>
      </c>
      <c r="Z187" s="1">
        <v>814</v>
      </c>
      <c r="AA187" s="1">
        <v>38.842912271400003</v>
      </c>
      <c r="AB187" s="1">
        <v>436911</v>
      </c>
      <c r="AC187" s="1">
        <v>436911</v>
      </c>
      <c r="AD187" s="1">
        <v>30009</v>
      </c>
      <c r="AE187" s="1">
        <v>30752</v>
      </c>
      <c r="AF187" s="1">
        <v>44439</v>
      </c>
      <c r="AG187" s="1"/>
    </row>
    <row r="188" spans="1:33">
      <c r="A188" t="s">
        <v>137</v>
      </c>
      <c r="B188" t="s">
        <v>94</v>
      </c>
      <c r="C188" t="s">
        <v>77</v>
      </c>
      <c r="D188" t="s">
        <v>78</v>
      </c>
      <c r="E188">
        <f>_xlfn.XLOOKUP(Table1[[#This Row],[Currency]],Fx!$H$5:$H$24,Fx!$I$5:$I$24,"NA",0,1)</f>
        <v>7.6579064999999997E-3</v>
      </c>
      <c r="F188" s="1">
        <v>48896</v>
      </c>
      <c r="G188" s="1">
        <v>48896</v>
      </c>
      <c r="H188" s="1">
        <v>1661</v>
      </c>
      <c r="I188" s="1">
        <v>3944</v>
      </c>
      <c r="J188" s="1">
        <v>575</v>
      </c>
      <c r="K188" s="1">
        <v>5540</v>
      </c>
      <c r="L188" s="1">
        <f>Table1[[#This Row],[Latest Total Sales (local m)]]*Table1[[#This Row],[Fx]]</f>
        <v>374.440996224</v>
      </c>
      <c r="M188" s="15">
        <f>Table1[[#This Row],[Latest Total Sales ($m)]]/Table1[[#This Row],[Previous Total Sales ($m)]]-1</f>
        <v>-0.12525929461427865</v>
      </c>
      <c r="N188" s="1">
        <f>IF(Table1[[#This Row],[Latest Pharma Sales (local m)]]*Table1[[#This Row],[Fx]]=0,"",Table1[[#This Row],[Latest Pharma Sales (local m)]]*Table1[[#This Row],[Fx]])</f>
        <v>374.440996224</v>
      </c>
      <c r="O188" s="15">
        <f>Table1[[#This Row],[Latest Pharma Sales ($m)]]/Table1[[#This Row],[Previous Pharma Sales ($m)]]-1</f>
        <v>-0.12525929461427865</v>
      </c>
      <c r="P188" s="1">
        <f>Table1[[#This Row],[Latest R&amp;D (local m)]]*Table1[[#This Row],[Fx]]</f>
        <v>12.719782696499999</v>
      </c>
      <c r="Q188" s="15">
        <f>Table1[[#This Row],[Latest R&amp;D ($m)]]/Table1[[#This Row],[Previous R&amp;D ($m)]]-1</f>
        <v>0.67814710272272638</v>
      </c>
      <c r="R188" s="1">
        <f>Table1[[#This Row],[Latest Net Income (local m)]]*Table1[[#This Row],[Fx]]</f>
        <v>30.202783235999998</v>
      </c>
      <c r="S188" s="15">
        <f>Table1[[#This Row],[Latest Net Income ($m)]]/Table1[[#This Row],[Previous Net Income ($m)]]-1</f>
        <v>-1.7402738715692201E-2</v>
      </c>
      <c r="T188" s="1">
        <f>Table1[[#This Row],[Latest Number Employed]]</f>
        <v>575</v>
      </c>
      <c r="U188" s="1">
        <f>Table1[[#This Row],[Latest Operating Profit (local m)]]*Table1[[#This Row],[Fx]]</f>
        <v>42.424802010000001</v>
      </c>
      <c r="V188" s="1">
        <v>428.05941682900004</v>
      </c>
      <c r="W188" s="1">
        <v>428.05941682900004</v>
      </c>
      <c r="X188" s="1">
        <v>7.5796589440000002</v>
      </c>
      <c r="Y188" s="1">
        <v>30.737703458000002</v>
      </c>
      <c r="Z188" s="1">
        <v>560</v>
      </c>
      <c r="AA188" s="1">
        <v>42.416937552</v>
      </c>
      <c r="AB188" s="1">
        <v>46987</v>
      </c>
      <c r="AC188" s="1">
        <v>46987</v>
      </c>
      <c r="AD188" s="1">
        <v>832</v>
      </c>
      <c r="AE188" s="1">
        <v>3374</v>
      </c>
      <c r="AF188" s="1">
        <v>4656</v>
      </c>
      <c r="AG188" s="1"/>
    </row>
    <row r="189" spans="1:33">
      <c r="A189" t="s">
        <v>136</v>
      </c>
      <c r="B189" t="s">
        <v>94</v>
      </c>
      <c r="C189" t="s">
        <v>89</v>
      </c>
      <c r="D189" t="s">
        <v>36</v>
      </c>
      <c r="E189">
        <f>_xlfn.XLOOKUP(Table1[[#This Row],[Currency]],Fx!$H$5:$H$24,Fx!$I$5:$I$24,"NA",0,1)</f>
        <v>1</v>
      </c>
      <c r="F189" s="1">
        <v>366.51100000000002</v>
      </c>
      <c r="G189" s="1">
        <v>366.51100000000002</v>
      </c>
      <c r="H189" s="1">
        <v>30.411000000000001</v>
      </c>
      <c r="I189" s="1">
        <v>-105.803</v>
      </c>
      <c r="J189" s="1">
        <v>365</v>
      </c>
      <c r="K189" s="1">
        <v>-105.869</v>
      </c>
      <c r="L189" s="1">
        <f>Table1[[#This Row],[Latest Total Sales (local m)]]*Table1[[#This Row],[Fx]]</f>
        <v>366.51100000000002</v>
      </c>
      <c r="M189" s="15">
        <f>Table1[[#This Row],[Latest Total Sales ($m)]]/Table1[[#This Row],[Previous Total Sales ($m)]]-1</f>
        <v>-0.37153777433310409</v>
      </c>
      <c r="N189" s="1">
        <f>IF(Table1[[#This Row],[Latest Pharma Sales (local m)]]*Table1[[#This Row],[Fx]]=0,"",Table1[[#This Row],[Latest Pharma Sales (local m)]]*Table1[[#This Row],[Fx]])</f>
        <v>366.51100000000002</v>
      </c>
      <c r="O189" s="15">
        <f>Table1[[#This Row],[Latest Pharma Sales ($m)]]/Table1[[#This Row],[Previous Pharma Sales ($m)]]-1</f>
        <v>-0.37153777433310409</v>
      </c>
      <c r="P189" s="1">
        <f>Table1[[#This Row],[Latest R&amp;D (local m)]]*Table1[[#This Row],[Fx]]</f>
        <v>30.411000000000001</v>
      </c>
      <c r="Q189" s="15">
        <f>Table1[[#This Row],[Latest R&amp;D ($m)]]/Table1[[#This Row],[Previous R&amp;D ($m)]]-1</f>
        <v>3.7670181185382345E-2</v>
      </c>
      <c r="R189" s="1">
        <f>Table1[[#This Row],[Latest Net Income (local m)]]*Table1[[#This Row],[Fx]]</f>
        <v>-105.803</v>
      </c>
      <c r="S189" s="15">
        <f>Table1[[#This Row],[Latest Net Income ($m)]]/Table1[[#This Row],[Previous Net Income ($m)]]-1</f>
        <v>-14.689093026264716</v>
      </c>
      <c r="T189" s="1">
        <f>Table1[[#This Row],[Latest Number Employed]]</f>
        <v>365</v>
      </c>
      <c r="U189" s="1">
        <f>Table1[[#This Row],[Latest Operating Profit (local m)]]*Table1[[#This Row],[Fx]]</f>
        <v>-105.869</v>
      </c>
      <c r="V189" s="1">
        <v>583.18700000000001</v>
      </c>
      <c r="W189" s="1">
        <v>583.18700000000001</v>
      </c>
      <c r="X189" s="1">
        <v>29.306999999999999</v>
      </c>
      <c r="Y189" s="1">
        <v>7.7290000000000001</v>
      </c>
      <c r="Z189" s="1">
        <v>560</v>
      </c>
      <c r="AA189" s="1">
        <v>10.502000000000001</v>
      </c>
      <c r="AB189" s="1">
        <v>583.18700000000001</v>
      </c>
      <c r="AC189" s="1">
        <v>583.18700000000001</v>
      </c>
      <c r="AD189" s="1">
        <v>29.306999999999999</v>
      </c>
      <c r="AE189" s="1">
        <v>7.7290000000000001</v>
      </c>
      <c r="AF189" s="1">
        <v>10.502000000000001</v>
      </c>
      <c r="AG189" s="1"/>
    </row>
    <row r="190" spans="1:33">
      <c r="A190" t="s">
        <v>135</v>
      </c>
      <c r="B190" t="s">
        <v>34</v>
      </c>
      <c r="C190" t="s">
        <v>43</v>
      </c>
      <c r="D190" t="s">
        <v>44</v>
      </c>
      <c r="E190">
        <f>_xlfn.XLOOKUP(Table1[[#This Row],[Currency]],Fx!$H$5:$H$24,Fx!$I$5:$I$24,"NA",0,1)</f>
        <v>0.14885238000000001</v>
      </c>
      <c r="F190" s="1">
        <v>2713.769839</v>
      </c>
      <c r="G190" s="1">
        <v>2453</v>
      </c>
      <c r="H190" s="1">
        <v>134.855572</v>
      </c>
      <c r="I190" s="1">
        <v>63.806852999999997</v>
      </c>
      <c r="J190" s="1">
        <v>3355</v>
      </c>
      <c r="K190" s="1">
        <v>43.404519999999998</v>
      </c>
      <c r="L190" s="1">
        <f>Table1[[#This Row],[Latest Total Sales (local m)]]*Table1[[#This Row],[Fx]]</f>
        <v>403.95109930736686</v>
      </c>
      <c r="M190" s="15">
        <f>Table1[[#This Row],[Latest Total Sales ($m)]]/Table1[[#This Row],[Previous Total Sales ($m)]]-1</f>
        <v>-0.17598632279525173</v>
      </c>
      <c r="N190" s="1">
        <f>IF(Table1[[#This Row],[Latest Pharma Sales (local m)]]*Table1[[#This Row],[Fx]]=0,"",Table1[[#This Row],[Latest Pharma Sales (local m)]]*Table1[[#This Row],[Fx]])</f>
        <v>365.13488814000004</v>
      </c>
      <c r="O190" s="15">
        <f>Table1[[#This Row],[Latest Pharma Sales ($m)]]/Table1[[#This Row],[Previous Pharma Sales ($m)]]-1</f>
        <v>-0.25516691904569155</v>
      </c>
      <c r="P190" s="1">
        <f>Table1[[#This Row],[Latest R&amp;D (local m)]]*Table1[[#This Row],[Fx]]</f>
        <v>20.07357284846136</v>
      </c>
      <c r="Q190" s="15">
        <f>Table1[[#This Row],[Latest R&amp;D ($m)]]/Table1[[#This Row],[Previous R&amp;D ($m)]]-1</f>
        <v>-0.34499136384151063</v>
      </c>
      <c r="R190" s="1">
        <f>Table1[[#This Row],[Latest Net Income (local m)]]*Table1[[#This Row],[Fx]]</f>
        <v>9.4978019293601399</v>
      </c>
      <c r="S190" s="15">
        <f>Table1[[#This Row],[Latest Net Income ($m)]]/Table1[[#This Row],[Previous Net Income ($m)]]-1</f>
        <v>-0.80040678134058707</v>
      </c>
      <c r="T190" s="1">
        <f>Table1[[#This Row],[Latest Number Employed]]</f>
        <v>3355</v>
      </c>
      <c r="U190" s="1">
        <f>Table1[[#This Row],[Latest Operating Profit (local m)]]*Table1[[#This Row],[Fx]]</f>
        <v>6.4608661047576001</v>
      </c>
      <c r="V190" s="1">
        <v>490.22377963150529</v>
      </c>
      <c r="W190" s="1">
        <v>490.22377963150529</v>
      </c>
      <c r="X190" s="1">
        <v>30.64627203419689</v>
      </c>
      <c r="Y190" s="1">
        <v>47.585794713633263</v>
      </c>
      <c r="Z190" s="1">
        <v>3453</v>
      </c>
      <c r="AA190" s="1">
        <v>27.586721308106238</v>
      </c>
      <c r="AB190" s="1">
        <v>3161.8436461699998</v>
      </c>
      <c r="AC190" s="1">
        <v>3161.8436461699998</v>
      </c>
      <c r="AD190" s="1">
        <v>197.66221985999999</v>
      </c>
      <c r="AE190" s="1">
        <v>306.91869492000001</v>
      </c>
      <c r="AF190" s="1">
        <v>177.92874011999999</v>
      </c>
      <c r="AG190" s="1"/>
    </row>
    <row r="191" spans="1:33">
      <c r="A191" s="32" t="s">
        <v>134</v>
      </c>
      <c r="B191" t="s">
        <v>34</v>
      </c>
      <c r="C191" t="s">
        <v>58</v>
      </c>
      <c r="D191" t="s">
        <v>59</v>
      </c>
      <c r="E191">
        <f>_xlfn.XLOOKUP(Table1[[#This Row],[Currency]],Fx!$H$5:$H$24,Fx!$I$5:$I$24,"NA",0,1)</f>
        <v>7.7677530000000005E-4</v>
      </c>
      <c r="F191" s="1">
        <v>456725.87119600002</v>
      </c>
      <c r="G191" s="1">
        <v>456725.87119600002</v>
      </c>
      <c r="H191" s="21">
        <v>112995</v>
      </c>
      <c r="I191" s="1">
        <v>122451.949931</v>
      </c>
      <c r="J191" s="1">
        <v>1072</v>
      </c>
      <c r="K191" s="1">
        <v>115013.617843</v>
      </c>
      <c r="L191" s="1">
        <f>Table1[[#This Row],[Latest Total Sales (local m)]]*Table1[[#This Row],[Fx]]</f>
        <v>354.77337561603429</v>
      </c>
      <c r="M191" s="17">
        <f>Table1[[#This Row],[Latest Total Sales ($m)]]/Table1[[#This Row],[Previous Total Sales ($m)]]-1</f>
        <v>-0.56309468058832002</v>
      </c>
      <c r="N191" s="1">
        <f>IF(Table1[[#This Row],[Latest Pharma Sales (local m)]]*Table1[[#This Row],[Fx]]=0,"",Table1[[#This Row],[Latest Pharma Sales (local m)]]*Table1[[#This Row],[Fx]])</f>
        <v>354.77337561603429</v>
      </c>
      <c r="O191" s="1">
        <f>Table1[[#This Row],[Latest Pharma Sales ($m)]]/Table1[[#This Row],[Previous Pharma Sales ($m)]]-1</f>
        <v>-0.56309468058832002</v>
      </c>
      <c r="P191" s="1">
        <f>Table1[[#This Row],[Latest R&amp;D (local m)]]*Table1[[#This Row],[Fx]]</f>
        <v>87.771725023500011</v>
      </c>
      <c r="Q191" s="1" t="e">
        <f>Table1[[#This Row],[Latest R&amp;D ($m)]]/Table1[[#This Row],[Previous R&amp;D ($m)]]-1</f>
        <v>#VALUE!</v>
      </c>
      <c r="R191" s="1">
        <f>Table1[[#This Row],[Latest Net Income (local m)]]*Table1[[#This Row],[Fx]]</f>
        <v>95.117650143237512</v>
      </c>
      <c r="S191" s="1">
        <f>Table1[[#This Row],[Latest Net Income ($m)]]/Table1[[#This Row],[Previous Net Income ($m)]]-1</f>
        <v>-0.69358131903663245</v>
      </c>
      <c r="T191" s="1">
        <f>Table1[[#This Row],[Latest Number Employed]]</f>
        <v>1072</v>
      </c>
      <c r="U191" s="1">
        <f>Table1[[#This Row],[Latest Operating Profit (local m)]]*Table1[[#This Row],[Fx]]</f>
        <v>89.339737504081683</v>
      </c>
      <c r="V191" s="1">
        <v>812.01431947260005</v>
      </c>
      <c r="W191" s="1">
        <v>812.01431947260005</v>
      </c>
      <c r="X191" s="1" t="e">
        <v>#VALUE!</v>
      </c>
      <c r="Y191" s="1">
        <v>310.41726909139999</v>
      </c>
      <c r="Z191" s="1">
        <v>1001</v>
      </c>
      <c r="AA191" s="1">
        <v>414.50270837200003</v>
      </c>
      <c r="AB191" s="1">
        <v>929001</v>
      </c>
      <c r="AC191" s="1">
        <v>929001</v>
      </c>
      <c r="AD191" s="1" t="s">
        <v>103</v>
      </c>
      <c r="AE191" s="1">
        <v>355139</v>
      </c>
      <c r="AF191" s="1">
        <v>474220</v>
      </c>
      <c r="AG191" s="21" t="s">
        <v>104</v>
      </c>
    </row>
    <row r="192" spans="1:33">
      <c r="A192" t="s">
        <v>133</v>
      </c>
      <c r="B192" t="s">
        <v>94</v>
      </c>
      <c r="C192" t="s">
        <v>43</v>
      </c>
      <c r="D192" t="s">
        <v>44</v>
      </c>
      <c r="E192">
        <f>_xlfn.XLOOKUP(Table1[[#This Row],[Currency]],Fx!$H$5:$H$24,Fx!$I$5:$I$24,"NA",0,1)</f>
        <v>0.14885238000000001</v>
      </c>
      <c r="F192" s="1">
        <v>2376.6296573599998</v>
      </c>
      <c r="G192" s="1">
        <v>2376.6296573599998</v>
      </c>
      <c r="H192" s="1">
        <v>699.90431007999996</v>
      </c>
      <c r="I192" s="1">
        <v>145.42031908999999</v>
      </c>
      <c r="J192" s="1">
        <v>2100</v>
      </c>
      <c r="K192" s="1">
        <v>94.796754280000002</v>
      </c>
      <c r="L192" s="1">
        <f>Table1[[#This Row],[Latest Total Sales (local m)]]*Table1[[#This Row],[Fx]]</f>
        <v>353.76698087662049</v>
      </c>
      <c r="M192" s="15">
        <f>Table1[[#This Row],[Latest Total Sales ($m)]]/Table1[[#This Row],[Previous Total Sales ($m)]]-1</f>
        <v>1.5971402621806741E-2</v>
      </c>
      <c r="N192" s="1">
        <f>IF(Table1[[#This Row],[Latest Pharma Sales (local m)]]*Table1[[#This Row],[Fx]]=0,"",Table1[[#This Row],[Latest Pharma Sales (local m)]]*Table1[[#This Row],[Fx]])</f>
        <v>353.76698087662049</v>
      </c>
      <c r="O192" s="15">
        <f>Table1[[#This Row],[Latest Pharma Sales ($m)]]/Table1[[#This Row],[Previous Pharma Sales ($m)]]-1</f>
        <v>1.5971402621806741E-2</v>
      </c>
      <c r="P192" s="1">
        <f>Table1[[#This Row],[Latest R&amp;D (local m)]]*Table1[[#This Row],[Fx]]</f>
        <v>104.18242232766599</v>
      </c>
      <c r="Q192" s="15">
        <f>Table1[[#This Row],[Latest R&amp;D ($m)]]/Table1[[#This Row],[Previous R&amp;D ($m)]]-1</f>
        <v>0.1873099065394801</v>
      </c>
      <c r="R192" s="1">
        <f>Table1[[#This Row],[Latest Net Income (local m)]]*Table1[[#This Row],[Fx]]</f>
        <v>21.646160596905933</v>
      </c>
      <c r="S192" s="15">
        <f>Table1[[#This Row],[Latest Net Income ($m)]]/Table1[[#This Row],[Previous Net Income ($m)]]-1</f>
        <v>-0.63553888539389591</v>
      </c>
      <c r="T192" s="1">
        <f>Table1[[#This Row],[Latest Number Employed]]</f>
        <v>2100</v>
      </c>
      <c r="U192" s="1">
        <f>Table1[[#This Row],[Latest Operating Profit (local m)]]*Table1[[#This Row],[Fx]]</f>
        <v>14.110722490853187</v>
      </c>
      <c r="V192" s="1">
        <v>348.20564827286728</v>
      </c>
      <c r="W192" s="1">
        <v>348.20564827286728</v>
      </c>
      <c r="X192" s="1">
        <v>87.746612534645564</v>
      </c>
      <c r="Y192" s="1">
        <v>59.392236179435208</v>
      </c>
      <c r="Z192" s="1">
        <v>1677</v>
      </c>
      <c r="AA192" s="1">
        <v>61.335286337479516</v>
      </c>
      <c r="AB192" s="1">
        <v>2245.8555914600001</v>
      </c>
      <c r="AC192" s="1">
        <v>2245.8555914600001</v>
      </c>
      <c r="AD192" s="1">
        <v>565.94779944000004</v>
      </c>
      <c r="AE192" s="1">
        <v>383.06784044</v>
      </c>
      <c r="AF192" s="1">
        <v>395.60011866000002</v>
      </c>
      <c r="AG192" s="1"/>
    </row>
    <row r="193" spans="1:33">
      <c r="A193" t="s">
        <v>132</v>
      </c>
      <c r="B193" t="s">
        <v>34</v>
      </c>
      <c r="C193" t="s">
        <v>43</v>
      </c>
      <c r="D193" t="s">
        <v>44</v>
      </c>
      <c r="E193">
        <f>_xlfn.XLOOKUP(Table1[[#This Row],[Currency]],Fx!$H$5:$H$24,Fx!$I$5:$I$24,"NA",0,1)</f>
        <v>0.14885238000000001</v>
      </c>
      <c r="F193" s="1">
        <v>2336.2298390000001</v>
      </c>
      <c r="G193" s="1">
        <v>2336.2298390000001</v>
      </c>
      <c r="H193" s="1">
        <v>145.014173</v>
      </c>
      <c r="I193" s="1">
        <v>17.513463999999999</v>
      </c>
      <c r="J193" s="1">
        <v>1424</v>
      </c>
      <c r="K193" s="1">
        <v>20.452542000000001</v>
      </c>
      <c r="L193" s="1">
        <f>Table1[[#This Row],[Latest Total Sales (local m)]]*Table1[[#This Row],[Fx]]</f>
        <v>347.75337176216686</v>
      </c>
      <c r="M193" s="15">
        <f>Table1[[#This Row],[Latest Total Sales ($m)]]/Table1[[#This Row],[Previous Total Sales ($m)]]-1</f>
        <v>-0.24430590339041147</v>
      </c>
      <c r="N193" s="1">
        <f>IF(Table1[[#This Row],[Latest Pharma Sales (local m)]]*Table1[[#This Row],[Fx]]=0,"",Table1[[#This Row],[Latest Pharma Sales (local m)]]*Table1[[#This Row],[Fx]])</f>
        <v>347.75337176216686</v>
      </c>
      <c r="O193" s="15">
        <f>Table1[[#This Row],[Latest Pharma Sales ($m)]]/Table1[[#This Row],[Previous Pharma Sales ($m)]]-1</f>
        <v>-0.24430590339041147</v>
      </c>
      <c r="P193" s="1">
        <f>Table1[[#This Row],[Latest R&amp;D (local m)]]*Table1[[#This Row],[Fx]]</f>
        <v>21.58570478478174</v>
      </c>
      <c r="Q193" s="15">
        <f>Table1[[#This Row],[Latest R&amp;D ($m)]]/Table1[[#This Row],[Previous R&amp;D ($m)]]-1</f>
        <v>-7.5705439872966629E-2</v>
      </c>
      <c r="R193" s="1">
        <f>Table1[[#This Row],[Latest Net Income (local m)]]*Table1[[#This Row],[Fx]]</f>
        <v>2.6069207984443201</v>
      </c>
      <c r="S193" s="15">
        <f>Table1[[#This Row],[Latest Net Income ($m)]]/Table1[[#This Row],[Previous Net Income ($m)]]-1</f>
        <v>-0.92801373332702763</v>
      </c>
      <c r="T193" s="1">
        <f>Table1[[#This Row],[Latest Number Employed]]</f>
        <v>1424</v>
      </c>
      <c r="U193" s="1">
        <f>Table1[[#This Row],[Latest Operating Profit (local m)]]*Table1[[#This Row],[Fx]]</f>
        <v>3.0444095537499605</v>
      </c>
      <c r="V193" s="1">
        <v>460.17743597886727</v>
      </c>
      <c r="W193" s="1">
        <v>460.17743597886727</v>
      </c>
      <c r="X193" s="1">
        <v>23.353707482401539</v>
      </c>
      <c r="Y193" s="1">
        <v>36.214140820600484</v>
      </c>
      <c r="Z193" s="1">
        <v>1512</v>
      </c>
      <c r="AA193" s="1">
        <v>40.621309806087716</v>
      </c>
      <c r="AB193" s="1">
        <v>2968.0508423199999</v>
      </c>
      <c r="AC193" s="1">
        <v>2968.0508423199999</v>
      </c>
      <c r="AD193" s="1">
        <v>150.62666211999999</v>
      </c>
      <c r="AE193" s="1">
        <v>233.57384078999999</v>
      </c>
      <c r="AF193" s="1">
        <v>261.99918414000001</v>
      </c>
      <c r="AG193" s="1"/>
    </row>
    <row r="194" spans="1:33">
      <c r="A194" t="s">
        <v>131</v>
      </c>
      <c r="B194" t="s">
        <v>94</v>
      </c>
      <c r="C194" t="s">
        <v>43</v>
      </c>
      <c r="D194" t="s">
        <v>44</v>
      </c>
      <c r="E194">
        <f>_xlfn.XLOOKUP(Table1[[#This Row],[Currency]],Fx!$H$5:$H$24,Fx!$I$5:$I$24,"NA",0,1)</f>
        <v>0.14885238000000001</v>
      </c>
      <c r="F194" s="1">
        <v>2331.0627272900001</v>
      </c>
      <c r="G194" s="1">
        <v>2331.0627272900001</v>
      </c>
      <c r="H194" s="1">
        <v>166.01214155</v>
      </c>
      <c r="I194" s="1">
        <v>703.32347991999995</v>
      </c>
      <c r="J194" s="1">
        <v>3003</v>
      </c>
      <c r="K194" s="1">
        <v>373.96839734000002</v>
      </c>
      <c r="L194" s="1">
        <f>Table1[[#This Row],[Latest Total Sales (local m)]]*Table1[[#This Row],[Fx]]</f>
        <v>346.98423488640748</v>
      </c>
      <c r="M194" s="15">
        <f>Table1[[#This Row],[Latest Total Sales ($m)]]/Table1[[#This Row],[Previous Total Sales ($m)]]-1</f>
        <v>3.1913329152366998E-2</v>
      </c>
      <c r="N194" s="1">
        <f>IF(Table1[[#This Row],[Latest Pharma Sales (local m)]]*Table1[[#This Row],[Fx]]=0,"",Table1[[#This Row],[Latest Pharma Sales (local m)]]*Table1[[#This Row],[Fx]])</f>
        <v>346.98423488640748</v>
      </c>
      <c r="O194" s="15">
        <f>Table1[[#This Row],[Latest Pharma Sales ($m)]]/Table1[[#This Row],[Previous Pharma Sales ($m)]]-1</f>
        <v>3.1913329152366998E-2</v>
      </c>
      <c r="P194" s="1">
        <f>Table1[[#This Row],[Latest R&amp;D (local m)]]*Table1[[#This Row],[Fx]]</f>
        <v>24.711302378614388</v>
      </c>
      <c r="Q194" s="15">
        <f>Table1[[#This Row],[Latest R&amp;D ($m)]]/Table1[[#This Row],[Previous R&amp;D ($m)]]-1</f>
        <v>-4.2969335435891209E-2</v>
      </c>
      <c r="R194" s="1">
        <f>Table1[[#This Row],[Latest Net Income (local m)]]*Table1[[#This Row],[Fx]]</f>
        <v>104.69137389597421</v>
      </c>
      <c r="S194" s="15">
        <f>Table1[[#This Row],[Latest Net Income ($m)]]/Table1[[#This Row],[Previous Net Income ($m)]]-1</f>
        <v>2.2678687143905751</v>
      </c>
      <c r="T194" s="1">
        <f>Table1[[#This Row],[Latest Number Employed]]</f>
        <v>3003</v>
      </c>
      <c r="U194" s="1">
        <f>Table1[[#This Row],[Latest Operating Profit (local m)]]*Table1[[#This Row],[Fx]]</f>
        <v>55.666085988844678</v>
      </c>
      <c r="V194" s="1">
        <v>336.25327349093055</v>
      </c>
      <c r="W194" s="1">
        <v>336.25327349093055</v>
      </c>
      <c r="X194" s="1">
        <v>25.820805219307626</v>
      </c>
      <c r="Y194" s="1">
        <v>32.03659113811679</v>
      </c>
      <c r="Z194" s="1">
        <v>2719</v>
      </c>
      <c r="AA194" s="1">
        <v>27.828873656033277</v>
      </c>
      <c r="AB194" s="1">
        <v>2168.7652057400001</v>
      </c>
      <c r="AC194" s="1">
        <v>2168.7652057400001</v>
      </c>
      <c r="AD194" s="1">
        <v>166.53894061</v>
      </c>
      <c r="AE194" s="1">
        <v>206.62949523</v>
      </c>
      <c r="AF194" s="1">
        <v>179.49057350000001</v>
      </c>
      <c r="AG194" s="1"/>
    </row>
    <row r="195" spans="1:33">
      <c r="A195" t="s">
        <v>130</v>
      </c>
      <c r="B195" t="s">
        <v>94</v>
      </c>
      <c r="C195" t="s">
        <v>43</v>
      </c>
      <c r="D195" t="s">
        <v>44</v>
      </c>
      <c r="E195">
        <f>_xlfn.XLOOKUP(Table1[[#This Row],[Currency]],Fx!$H$5:$H$24,Fx!$I$5:$I$24,"NA",0,1)</f>
        <v>0.14885238000000001</v>
      </c>
      <c r="F195" s="1">
        <v>2304.7910383499998</v>
      </c>
      <c r="G195" s="1">
        <v>2304.7910383499998</v>
      </c>
      <c r="H195" s="1">
        <v>89.462842319999993</v>
      </c>
      <c r="I195" s="1">
        <v>622.11512453</v>
      </c>
      <c r="J195" s="1">
        <v>2471</v>
      </c>
      <c r="K195" s="1">
        <v>725.69566578000001</v>
      </c>
      <c r="L195" s="1">
        <f>Table1[[#This Row],[Latest Total Sales (local m)]]*Table1[[#This Row],[Fx]]</f>
        <v>343.07363146106877</v>
      </c>
      <c r="M195" s="15">
        <f>Table1[[#This Row],[Latest Total Sales ($m)]]/Table1[[#This Row],[Previous Total Sales ($m)]]-1</f>
        <v>-0.12192256861297723</v>
      </c>
      <c r="N195" s="1">
        <f>IF(Table1[[#This Row],[Latest Pharma Sales (local m)]]*Table1[[#This Row],[Fx]]=0,"",Table1[[#This Row],[Latest Pharma Sales (local m)]]*Table1[[#This Row],[Fx]])</f>
        <v>343.07363146106877</v>
      </c>
      <c r="O195" s="15">
        <f>Table1[[#This Row],[Latest Pharma Sales ($m)]]/Table1[[#This Row],[Previous Pharma Sales ($m)]]-1</f>
        <v>-0.12192256861297723</v>
      </c>
      <c r="P195" s="1">
        <f>Table1[[#This Row],[Latest R&amp;D (local m)]]*Table1[[#This Row],[Fx]]</f>
        <v>13.316757000896722</v>
      </c>
      <c r="Q195" s="15">
        <f>Table1[[#This Row],[Latest R&amp;D ($m)]]/Table1[[#This Row],[Previous R&amp;D ($m)]]-1</f>
        <v>0.45725099183371265</v>
      </c>
      <c r="R195" s="1">
        <f>Table1[[#This Row],[Latest Net Income (local m)]]*Table1[[#This Row],[Fx]]</f>
        <v>92.603316920286886</v>
      </c>
      <c r="S195" s="15">
        <f>Table1[[#This Row],[Latest Net Income ($m)]]/Table1[[#This Row],[Previous Net Income ($m)]]-1</f>
        <v>-0.197095599260247</v>
      </c>
      <c r="T195" s="1">
        <f>Table1[[#This Row],[Latest Number Employed]]</f>
        <v>2471</v>
      </c>
      <c r="U195" s="1">
        <f>Table1[[#This Row],[Latest Operating Profit (local m)]]*Table1[[#This Row],[Fx]]</f>
        <v>108.02152700703756</v>
      </c>
      <c r="V195" s="1">
        <v>390.70999799999998</v>
      </c>
      <c r="W195" s="1">
        <v>390.70999799999998</v>
      </c>
      <c r="X195" s="1">
        <v>9.1382727310000007</v>
      </c>
      <c r="Y195" s="1">
        <v>115.3354207985</v>
      </c>
      <c r="Z195" s="1">
        <v>2404</v>
      </c>
      <c r="AA195" s="1">
        <v>135.93917144700001</v>
      </c>
      <c r="AB195" s="1">
        <v>2520</v>
      </c>
      <c r="AC195" s="1">
        <v>2520</v>
      </c>
      <c r="AD195" s="1">
        <v>58.94</v>
      </c>
      <c r="AE195" s="1">
        <v>743.89</v>
      </c>
      <c r="AF195" s="1">
        <v>876.78</v>
      </c>
      <c r="AG195" s="1"/>
    </row>
    <row r="196" spans="1:33">
      <c r="A196" t="s">
        <v>129</v>
      </c>
      <c r="B196" t="s">
        <v>34</v>
      </c>
      <c r="C196" t="s">
        <v>50</v>
      </c>
      <c r="D196" t="s">
        <v>51</v>
      </c>
      <c r="E196">
        <f>_xlfn.XLOOKUP(Table1[[#This Row],[Currency]],Fx!$H$5:$H$24,Fx!$I$5:$I$24,"NA",0,1)</f>
        <v>1.2735148999999999E-2</v>
      </c>
      <c r="F196" s="1">
        <v>26510</v>
      </c>
      <c r="G196" s="1">
        <v>26510</v>
      </c>
      <c r="H196" s="1">
        <v>2730</v>
      </c>
      <c r="I196" s="1">
        <v>-5590</v>
      </c>
      <c r="J196" s="1">
        <v>3413</v>
      </c>
      <c r="K196" s="1">
        <v>-6240</v>
      </c>
      <c r="L196" s="1">
        <f>Table1[[#This Row],[Latest Total Sales (local m)]]*Table1[[#This Row],[Fx]]</f>
        <v>337.60879998999997</v>
      </c>
      <c r="M196" s="15">
        <f>Table1[[#This Row],[Latest Total Sales ($m)]]/Table1[[#This Row],[Previous Total Sales ($m)]]-1</f>
        <v>-0.2225744833095098</v>
      </c>
      <c r="N196" s="1">
        <f>IF(Table1[[#This Row],[Latest Pharma Sales (local m)]]*Table1[[#This Row],[Fx]]=0,"",Table1[[#This Row],[Latest Pharma Sales (local m)]]*Table1[[#This Row],[Fx]])</f>
        <v>337.60879998999997</v>
      </c>
      <c r="O196" s="15">
        <f>Table1[[#This Row],[Latest Pharma Sales ($m)]]/Table1[[#This Row],[Previous Pharma Sales ($m)]]-1</f>
        <v>-0.2225744833095098</v>
      </c>
      <c r="P196" s="1">
        <f>Table1[[#This Row],[Latest R&amp;D (local m)]]*Table1[[#This Row],[Fx]]</f>
        <v>34.76695677</v>
      </c>
      <c r="Q196" s="15">
        <f>Table1[[#This Row],[Latest R&amp;D ($m)]]/Table1[[#This Row],[Previous R&amp;D ($m)]]-1</f>
        <v>0.79713501183450308</v>
      </c>
      <c r="R196" s="1">
        <f>Table1[[#This Row],[Latest Net Income (local m)]]*Table1[[#This Row],[Fx]]</f>
        <v>-71.189482909999995</v>
      </c>
      <c r="S196" s="15">
        <f>Table1[[#This Row],[Latest Net Income ($m)]]/Table1[[#This Row],[Previous Net Income ($m)]]-1</f>
        <v>1.1566321599864087</v>
      </c>
      <c r="T196" s="1">
        <f>Table1[[#This Row],[Latest Number Employed]]</f>
        <v>3413</v>
      </c>
      <c r="U196" s="1">
        <f>Table1[[#This Row],[Latest Operating Profit (local m)]]*Table1[[#This Row],[Fx]]</f>
        <v>-79.467329759999998</v>
      </c>
      <c r="V196" s="1">
        <v>434.26513889999995</v>
      </c>
      <c r="W196" s="1">
        <v>434.26513889999995</v>
      </c>
      <c r="X196" s="1">
        <v>19.34576787</v>
      </c>
      <c r="Y196" s="1">
        <v>-33.009561959999999</v>
      </c>
      <c r="Z196" s="1">
        <v>2962</v>
      </c>
      <c r="AA196" s="1">
        <v>40</v>
      </c>
      <c r="AB196" s="1">
        <v>32100</v>
      </c>
      <c r="AC196" s="1">
        <v>32100</v>
      </c>
      <c r="AD196" s="1">
        <v>1430</v>
      </c>
      <c r="AE196" s="1">
        <v>-2440</v>
      </c>
      <c r="AF196" s="1">
        <v>3010</v>
      </c>
      <c r="AG196" s="1"/>
    </row>
    <row r="197" spans="1:33">
      <c r="A197" t="s">
        <v>128</v>
      </c>
      <c r="B197" t="s">
        <v>94</v>
      </c>
      <c r="C197" t="s">
        <v>77</v>
      </c>
      <c r="D197" t="s">
        <v>78</v>
      </c>
      <c r="E197">
        <f>_xlfn.XLOOKUP(Table1[[#This Row],[Currency]],Fx!$H$5:$H$24,Fx!$I$5:$I$24,"NA",0,1)</f>
        <v>7.6579064999999997E-3</v>
      </c>
      <c r="F197" s="1">
        <v>43271</v>
      </c>
      <c r="G197" s="1">
        <v>43271</v>
      </c>
      <c r="H197" s="1">
        <v>4065</v>
      </c>
      <c r="I197" s="1">
        <v>5736</v>
      </c>
      <c r="J197" s="1">
        <v>754</v>
      </c>
      <c r="K197" s="1">
        <v>7457</v>
      </c>
      <c r="L197" s="1">
        <f>Table1[[#This Row],[Latest Total Sales (local m)]]*Table1[[#This Row],[Fx]]</f>
        <v>331.3652721615</v>
      </c>
      <c r="M197" s="15">
        <f>Table1[[#This Row],[Latest Total Sales ($m)]]/Table1[[#This Row],[Previous Total Sales ($m)]]-1</f>
        <v>-0.15403460335398023</v>
      </c>
      <c r="N197" s="1">
        <f>IF(Table1[[#This Row],[Latest Pharma Sales (local m)]]*Table1[[#This Row],[Fx]]=0,"",Table1[[#This Row],[Latest Pharma Sales (local m)]]*Table1[[#This Row],[Fx]])</f>
        <v>331.3652721615</v>
      </c>
      <c r="O197" s="15">
        <f>Table1[[#This Row],[Latest Pharma Sales ($m)]]/Table1[[#This Row],[Previous Pharma Sales ($m)]]-1</f>
        <v>-0.15403460335398023</v>
      </c>
      <c r="P197" s="1">
        <f>Table1[[#This Row],[Latest R&amp;D (local m)]]*Table1[[#This Row],[Fx]]</f>
        <v>31.1293899225</v>
      </c>
      <c r="Q197" s="15">
        <f>Table1[[#This Row],[Latest R&amp;D ($m)]]/Table1[[#This Row],[Previous R&amp;D ($m)]]-1</f>
        <v>2.6392115545810224E-3</v>
      </c>
      <c r="R197" s="1">
        <f>Table1[[#This Row],[Latest Net Income (local m)]]*Table1[[#This Row],[Fx]]</f>
        <v>43.925751683999998</v>
      </c>
      <c r="S197" s="15">
        <f>Table1[[#This Row],[Latest Net Income ($m)]]/Table1[[#This Row],[Previous Net Income ($m)]]-1</f>
        <v>-0.22457080849029432</v>
      </c>
      <c r="T197" s="1">
        <f>Table1[[#This Row],[Latest Number Employed]]</f>
        <v>754</v>
      </c>
      <c r="U197" s="1">
        <f>Table1[[#This Row],[Latest Operating Profit (local m)]]*Table1[[#This Row],[Fx]]</f>
        <v>57.1050087705</v>
      </c>
      <c r="V197" s="1">
        <v>391.70074033200001</v>
      </c>
      <c r="W197" s="1">
        <v>391.70074033200001</v>
      </c>
      <c r="X197" s="1">
        <v>31.047449136000001</v>
      </c>
      <c r="Y197" s="1">
        <v>56.647018406000001</v>
      </c>
      <c r="Z197" s="1">
        <v>745</v>
      </c>
      <c r="AA197" s="1">
        <v>76.406970629</v>
      </c>
      <c r="AB197" s="1">
        <v>42996</v>
      </c>
      <c r="AC197" s="1">
        <v>42996</v>
      </c>
      <c r="AD197" s="1">
        <v>3408</v>
      </c>
      <c r="AE197" s="1">
        <v>6218</v>
      </c>
      <c r="AF197" s="1">
        <v>8387</v>
      </c>
      <c r="AG197" s="1"/>
    </row>
    <row r="198" spans="1:33">
      <c r="A198" t="s">
        <v>127</v>
      </c>
      <c r="B198" t="s">
        <v>94</v>
      </c>
      <c r="C198" t="s">
        <v>35</v>
      </c>
      <c r="D198" t="s">
        <v>36</v>
      </c>
      <c r="E198">
        <f>_xlfn.XLOOKUP(Table1[[#This Row],[Currency]],Fx!$H$5:$H$24,Fx!$I$5:$I$24,"NA",0,1)</f>
        <v>1</v>
      </c>
      <c r="F198" s="1">
        <v>331.339</v>
      </c>
      <c r="G198" s="1">
        <v>331.339</v>
      </c>
      <c r="H198" s="1">
        <v>41.432000000000002</v>
      </c>
      <c r="I198" s="1">
        <v>220.262</v>
      </c>
      <c r="J198" s="1">
        <v>101</v>
      </c>
      <c r="K198" s="1">
        <v>286.94900000000001</v>
      </c>
      <c r="L198" s="1">
        <f>Table1[[#This Row],[Latest Total Sales (local m)]]*Table1[[#This Row],[Fx]]</f>
        <v>331.339</v>
      </c>
      <c r="M198" s="15">
        <f>Table1[[#This Row],[Latest Total Sales ($m)]]/Table1[[#This Row],[Previous Total Sales ($m)]]-1</f>
        <v>-0.18326846426696319</v>
      </c>
      <c r="N198" s="1">
        <f>IF(Table1[[#This Row],[Latest Pharma Sales (local m)]]*Table1[[#This Row],[Fx]]=0,"",Table1[[#This Row],[Latest Pharma Sales (local m)]]*Table1[[#This Row],[Fx]])</f>
        <v>331.339</v>
      </c>
      <c r="O198" s="15">
        <f>Table1[[#This Row],[Latest Pharma Sales ($m)]]/Table1[[#This Row],[Previous Pharma Sales ($m)]]-1</f>
        <v>-0.18326846426696319</v>
      </c>
      <c r="P198" s="1">
        <f>Table1[[#This Row],[Latest R&amp;D (local m)]]*Table1[[#This Row],[Fx]]</f>
        <v>41.432000000000002</v>
      </c>
      <c r="Q198" s="15">
        <f>Table1[[#This Row],[Latest R&amp;D ($m)]]/Table1[[#This Row],[Previous R&amp;D ($m)]]-1</f>
        <v>70.930555555555571</v>
      </c>
      <c r="R198" s="1">
        <f>Table1[[#This Row],[Latest Net Income (local m)]]*Table1[[#This Row],[Fx]]</f>
        <v>220.262</v>
      </c>
      <c r="S198" s="15">
        <f>Table1[[#This Row],[Latest Net Income ($m)]]/Table1[[#This Row],[Previous Net Income ($m)]]-1</f>
        <v>-0.17149262377094188</v>
      </c>
      <c r="T198" s="1">
        <f>Table1[[#This Row],[Latest Number Employed]]</f>
        <v>101</v>
      </c>
      <c r="U198" s="1">
        <f>Table1[[#This Row],[Latest Operating Profit (local m)]]*Table1[[#This Row],[Fx]]</f>
        <v>286.94900000000001</v>
      </c>
      <c r="V198" s="1">
        <v>405.68900000000002</v>
      </c>
      <c r="W198" s="1">
        <v>405.68900000000002</v>
      </c>
      <c r="X198" s="1">
        <v>0.57599999999999996</v>
      </c>
      <c r="Y198" s="1">
        <v>265.85399999999998</v>
      </c>
      <c r="Z198" s="1">
        <v>5</v>
      </c>
      <c r="AA198" s="1">
        <v>378.404</v>
      </c>
      <c r="AB198" s="1">
        <v>405.68900000000002</v>
      </c>
      <c r="AC198" s="1">
        <v>405.68900000000002</v>
      </c>
      <c r="AD198" s="1">
        <v>0.57599999999999996</v>
      </c>
      <c r="AE198" s="1">
        <v>265.85399999999998</v>
      </c>
      <c r="AF198" s="1">
        <v>378.404</v>
      </c>
      <c r="AG198" s="1"/>
    </row>
    <row r="199" spans="1:33">
      <c r="A199" t="s">
        <v>126</v>
      </c>
      <c r="B199" t="s">
        <v>34</v>
      </c>
      <c r="C199" t="s">
        <v>43</v>
      </c>
      <c r="D199" t="s">
        <v>44</v>
      </c>
      <c r="E199">
        <f>_xlfn.XLOOKUP(Table1[[#This Row],[Currency]],Fx!$H$5:$H$24,Fx!$I$5:$I$24,"NA",0,1)</f>
        <v>0.14885238000000001</v>
      </c>
      <c r="F199" s="1">
        <v>2187.0699009999998</v>
      </c>
      <c r="G199" s="1">
        <v>2187.0699009999998</v>
      </c>
      <c r="H199" s="1">
        <v>94.792769000000007</v>
      </c>
      <c r="I199" s="1">
        <v>-533.158457</v>
      </c>
      <c r="J199" s="1">
        <v>2417</v>
      </c>
      <c r="K199" s="1">
        <v>-466.99507299999999</v>
      </c>
      <c r="L199" s="1">
        <f>Table1[[#This Row],[Latest Total Sales (local m)]]*Table1[[#This Row],[Fx]]</f>
        <v>325.55055999021437</v>
      </c>
      <c r="M199" s="15">
        <f>Table1[[#This Row],[Latest Total Sales ($m)]]/Table1[[#This Row],[Previous Total Sales ($m)]]-1</f>
        <v>-0.29315560591803491</v>
      </c>
      <c r="N199" s="1">
        <f>IF(Table1[[#This Row],[Latest Pharma Sales (local m)]]*Table1[[#This Row],[Fx]]=0,"",Table1[[#This Row],[Latest Pharma Sales (local m)]]*Table1[[#This Row],[Fx]])</f>
        <v>325.55055999021437</v>
      </c>
      <c r="O199" s="15">
        <f>Table1[[#This Row],[Latest Pharma Sales ($m)]]/Table1[[#This Row],[Previous Pharma Sales ($m)]]-1</f>
        <v>-0.29315560591803491</v>
      </c>
      <c r="P199" s="1">
        <f>Table1[[#This Row],[Latest R&amp;D (local m)]]*Table1[[#This Row],[Fx]]</f>
        <v>14.110129272440222</v>
      </c>
      <c r="Q199" s="15">
        <f>Table1[[#This Row],[Latest R&amp;D ($m)]]/Table1[[#This Row],[Previous R&amp;D ($m)]]-1</f>
        <v>2.4133374512084274</v>
      </c>
      <c r="R199" s="1">
        <f>Table1[[#This Row],[Latest Net Income (local m)]]*Table1[[#This Row],[Fx]]</f>
        <v>-79.361905241577659</v>
      </c>
      <c r="S199" s="15">
        <f>Table1[[#This Row],[Latest Net Income ($m)]]/Table1[[#This Row],[Previous Net Income ($m)]]-1</f>
        <v>-0.25651258795690957</v>
      </c>
      <c r="T199" s="1">
        <f>Table1[[#This Row],[Latest Number Employed]]</f>
        <v>2417</v>
      </c>
      <c r="U199" s="1">
        <f>Table1[[#This Row],[Latest Operating Profit (local m)]]*Table1[[#This Row],[Fx]]</f>
        <v>-69.513328064323744</v>
      </c>
      <c r="V199" s="1">
        <v>460.56892113154936</v>
      </c>
      <c r="W199" s="1">
        <v>460.56892113154936</v>
      </c>
      <c r="X199" s="1">
        <v>4.1338219482063803</v>
      </c>
      <c r="Y199" s="1">
        <v>-106.74276921984803</v>
      </c>
      <c r="Z199" s="1">
        <v>3378</v>
      </c>
      <c r="AA199" s="1">
        <v>-91.275533180098591</v>
      </c>
      <c r="AB199" s="1">
        <v>2970.5758419099998</v>
      </c>
      <c r="AC199" s="1">
        <v>2970.5758419099998</v>
      </c>
      <c r="AD199" s="1">
        <v>26.662310569999999</v>
      </c>
      <c r="AE199" s="1">
        <v>-688.46914543000003</v>
      </c>
      <c r="AF199" s="1">
        <v>-588.70861966999996</v>
      </c>
      <c r="AG199" s="1"/>
    </row>
    <row r="200" spans="1:33">
      <c r="A200" t="s">
        <v>124</v>
      </c>
      <c r="B200" t="s">
        <v>34</v>
      </c>
      <c r="C200" t="s">
        <v>125</v>
      </c>
      <c r="D200" t="s">
        <v>44</v>
      </c>
      <c r="E200">
        <f>_xlfn.XLOOKUP(Table1[[#This Row],[Currency]],Fx!$H$5:$H$24,Fx!$I$5:$I$24,"NA",0,1)</f>
        <v>0.14885238000000001</v>
      </c>
      <c r="F200" s="1">
        <v>2181.1889999999999</v>
      </c>
      <c r="G200" s="1">
        <v>2181.1889999999999</v>
      </c>
      <c r="H200" s="1">
        <v>936.58100000000002</v>
      </c>
      <c r="I200" s="1">
        <v>-1914.9179999999999</v>
      </c>
      <c r="J200" s="1">
        <v>3241</v>
      </c>
      <c r="K200" s="1">
        <v>-1830.7270000000001</v>
      </c>
      <c r="L200" s="1">
        <f>Table1[[#This Row],[Latest Total Sales (local m)]]*Table1[[#This Row],[Fx]]</f>
        <v>324.67517387981997</v>
      </c>
      <c r="M200" s="15">
        <f>Table1[[#This Row],[Latest Total Sales ($m)]]/Table1[[#This Row],[Previous Total Sales ($m)]]-1</f>
        <v>-0.36374444553978436</v>
      </c>
      <c r="N200" s="1">
        <f>IF(Table1[[#This Row],[Latest Pharma Sales (local m)]]*Table1[[#This Row],[Fx]]=0,"",Table1[[#This Row],[Latest Pharma Sales (local m)]]*Table1[[#This Row],[Fx]])</f>
        <v>324.67517387981997</v>
      </c>
      <c r="O200" s="15">
        <f>Table1[[#This Row],[Latest Pharma Sales ($m)]]/Table1[[#This Row],[Previous Pharma Sales ($m)]]-1</f>
        <v>-0.36374444553978436</v>
      </c>
      <c r="P200" s="1">
        <f>Table1[[#This Row],[Latest R&amp;D (local m)]]*Table1[[#This Row],[Fx]]</f>
        <v>139.41231091278001</v>
      </c>
      <c r="Q200" s="15">
        <f>Table1[[#This Row],[Latest R&amp;D ($m)]]/Table1[[#This Row],[Previous R&amp;D ($m)]]-1</f>
        <v>3.5840518402780575E-2</v>
      </c>
      <c r="R200" s="1">
        <f>Table1[[#This Row],[Latest Net Income (local m)]]*Table1[[#This Row],[Fx]]</f>
        <v>-285.04010180483999</v>
      </c>
      <c r="S200" s="15">
        <f>Table1[[#This Row],[Latest Net Income ($m)]]/Table1[[#This Row],[Previous Net Income ($m)]]-1</f>
        <v>-5.4139518409231115</v>
      </c>
      <c r="T200" s="1">
        <f>Table1[[#This Row],[Latest Number Employed]]</f>
        <v>3241</v>
      </c>
      <c r="U200" s="1">
        <f>Table1[[#This Row],[Latest Operating Profit (local m)]]*Table1[[#This Row],[Fx]]</f>
        <v>-272.50807108026004</v>
      </c>
      <c r="V200" s="1">
        <v>510.29051393550003</v>
      </c>
      <c r="W200" s="1">
        <v>510.29051393550003</v>
      </c>
      <c r="X200" s="1">
        <v>134.58858621184999</v>
      </c>
      <c r="Y200" s="1">
        <v>64.577075617849999</v>
      </c>
      <c r="Z200" s="1">
        <v>4282</v>
      </c>
      <c r="AA200" s="1">
        <v>118.44420102465001</v>
      </c>
      <c r="AB200" s="1">
        <v>3291.27</v>
      </c>
      <c r="AC200" s="1">
        <v>3291.27</v>
      </c>
      <c r="AD200" s="1">
        <v>868.06899999999996</v>
      </c>
      <c r="AE200" s="1">
        <v>416.50900000000001</v>
      </c>
      <c r="AF200" s="1">
        <v>763.94100000000003</v>
      </c>
      <c r="AG200" s="1"/>
    </row>
    <row r="201" spans="1:33">
      <c r="A201" t="s">
        <v>123</v>
      </c>
      <c r="B201" t="s">
        <v>34</v>
      </c>
      <c r="C201" t="s">
        <v>39</v>
      </c>
      <c r="D201" t="s">
        <v>40</v>
      </c>
      <c r="E201">
        <f>_xlfn.XLOOKUP(Table1[[#This Row],[Currency]],Fx!$H$5:$H$24,Fx!$I$5:$I$24,"NA",0,1)</f>
        <v>3.3618915999999999E-2</v>
      </c>
      <c r="F201" s="1">
        <v>9626.8050000000003</v>
      </c>
      <c r="G201" s="1">
        <v>9626.8050000000003</v>
      </c>
      <c r="H201" s="1">
        <v>471.21800000000002</v>
      </c>
      <c r="I201" s="1">
        <v>3382.78</v>
      </c>
      <c r="J201" s="21"/>
      <c r="K201" s="1">
        <v>4140.5209999999997</v>
      </c>
      <c r="L201" s="1">
        <f>Table1[[#This Row],[Latest Total Sales (local m)]]*Table1[[#This Row],[Fx]]</f>
        <v>323.64274864338</v>
      </c>
      <c r="M201" s="15">
        <f>Table1[[#This Row],[Latest Total Sales ($m)]]/Table1[[#This Row],[Previous Total Sales ($m)]]-1</f>
        <v>0.39232144932066504</v>
      </c>
      <c r="N201" s="1">
        <f>IF(Table1[[#This Row],[Latest Pharma Sales (local m)]]*Table1[[#This Row],[Fx]]=0,"",Table1[[#This Row],[Latest Pharma Sales (local m)]]*Table1[[#This Row],[Fx]])</f>
        <v>323.64274864338</v>
      </c>
      <c r="O201" s="15">
        <f>Table1[[#This Row],[Latest Pharma Sales ($m)]]/Table1[[#This Row],[Previous Pharma Sales ($m)]]-1</f>
        <v>0.39232144932066504</v>
      </c>
      <c r="P201" s="1">
        <f>Table1[[#This Row],[Latest R&amp;D (local m)]]*Table1[[#This Row],[Fx]]</f>
        <v>15.841838359687999</v>
      </c>
      <c r="Q201" s="15">
        <f>Table1[[#This Row],[Latest R&amp;D ($m)]]/Table1[[#This Row],[Previous R&amp;D ($m)]]-1</f>
        <v>0.70196751038375149</v>
      </c>
      <c r="R201" s="1">
        <f>Table1[[#This Row],[Latest Net Income (local m)]]*Table1[[#This Row],[Fx]]</f>
        <v>113.72539666648001</v>
      </c>
      <c r="S201" s="15">
        <f>Table1[[#This Row],[Latest Net Income ($m)]]/Table1[[#This Row],[Previous Net Income ($m)]]-1</f>
        <v>0.60845678107410039</v>
      </c>
      <c r="T201" s="1">
        <f>Table1[[#This Row],[Latest Number Employed]]</f>
        <v>0</v>
      </c>
      <c r="U201" s="1">
        <f>Table1[[#This Row],[Latest Operating Profit (local m)]]*Table1[[#This Row],[Fx]]</f>
        <v>139.199827695236</v>
      </c>
      <c r="V201" s="1">
        <v>232.44829618999998</v>
      </c>
      <c r="W201" s="1">
        <v>232.44829618999998</v>
      </c>
      <c r="X201" s="1">
        <v>9.3079558000000002</v>
      </c>
      <c r="Y201" s="1">
        <v>70.704664249999993</v>
      </c>
      <c r="Z201" s="1">
        <v>0</v>
      </c>
      <c r="AA201" s="1">
        <v>75.46604164</v>
      </c>
      <c r="AB201" s="1">
        <v>6493</v>
      </c>
      <c r="AC201" s="1">
        <v>6493</v>
      </c>
      <c r="AD201" s="1">
        <v>260</v>
      </c>
      <c r="AE201" s="1">
        <v>1975</v>
      </c>
      <c r="AF201" s="1">
        <v>2108</v>
      </c>
      <c r="AG201" s="1"/>
    </row>
    <row r="202" spans="1:33">
      <c r="A202" t="s">
        <v>122</v>
      </c>
      <c r="B202" t="s">
        <v>34</v>
      </c>
      <c r="C202" t="s">
        <v>43</v>
      </c>
      <c r="D202" t="s">
        <v>44</v>
      </c>
      <c r="E202">
        <f>_xlfn.XLOOKUP(Table1[[#This Row],[Currency]],Fx!$H$5:$H$24,Fx!$I$5:$I$24,"NA",0,1)</f>
        <v>0.14885238000000001</v>
      </c>
      <c r="F202" s="40">
        <v>8115.8046483300004</v>
      </c>
      <c r="G202" s="40">
        <v>2016.22047309</v>
      </c>
      <c r="H202" s="40">
        <v>809.27931722000005</v>
      </c>
      <c r="I202" s="40">
        <v>539.57008323000002</v>
      </c>
      <c r="J202" s="40">
        <v>6208</v>
      </c>
      <c r="K202" s="40">
        <v>504.61595471999999</v>
      </c>
      <c r="L202" s="40">
        <f>Table1[[#This Row],[Latest Total Sales (local m)]]*Table1[[#This Row],[Fx]]</f>
        <v>1208.0568375189837</v>
      </c>
      <c r="M202" s="15">
        <f>Table1[[#This Row],[Latest Total Sales ($m)]]/Table1[[#This Row],[Previous Total Sales ($m)]]-1</f>
        <v>-0.14649576313094836</v>
      </c>
      <c r="N202" s="1">
        <f>IF(Table1[[#This Row],[Latest Pharma Sales (local m)]]*Table1[[#This Row],[Fx]]=0,"",Table1[[#This Row],[Latest Pharma Sales (local m)]]*Table1[[#This Row],[Fx]])</f>
        <v>300.11921602417249</v>
      </c>
      <c r="O202" s="15">
        <f>Table1[[#This Row],[Latest Pharma Sales ($m)]]/Table1[[#This Row],[Previous Pharma Sales ($m)]]-1</f>
        <v>-0.78796277253931424</v>
      </c>
      <c r="P202" s="1">
        <f>Table1[[#This Row],[Latest R&amp;D (local m)]]*Table1[[#This Row],[Fx]]</f>
        <v>120.463152452972</v>
      </c>
      <c r="Q202" s="15">
        <f>Table1[[#This Row],[Latest R&amp;D ($m)]]/Table1[[#This Row],[Previous R&amp;D ($m)]]-1</f>
        <v>-3.7052530147707707E-2</v>
      </c>
      <c r="R202" s="1">
        <f>Table1[[#This Row],[Latest Net Income (local m)]]*Table1[[#This Row],[Fx]]</f>
        <v>80.316291065583599</v>
      </c>
      <c r="S202" s="15">
        <f>Table1[[#This Row],[Latest Net Income ($m)]]/Table1[[#This Row],[Previous Net Income ($m)]]-1</f>
        <v>-0.50443520727323499</v>
      </c>
      <c r="T202" s="1">
        <f>Table1[[#This Row],[Latest Number Employed]]</f>
        <v>6208</v>
      </c>
      <c r="U202" s="1">
        <f>Table1[[#This Row],[Latest Operating Profit (local m)]]*Table1[[#This Row],[Fx]]</f>
        <v>75.113285846044235</v>
      </c>
      <c r="V202" s="1">
        <v>1415.4081319508775</v>
      </c>
      <c r="W202" s="1">
        <v>1415.4081319508775</v>
      </c>
      <c r="X202" s="1">
        <v>125.09836333175058</v>
      </c>
      <c r="Y202" s="1">
        <v>162.07021209811174</v>
      </c>
      <c r="Z202" s="1">
        <v>5901</v>
      </c>
      <c r="AA202" s="1">
        <v>182.86416893979975</v>
      </c>
      <c r="AB202" s="1">
        <v>9129.0944966200004</v>
      </c>
      <c r="AC202" s="1">
        <v>9129.0944966200004</v>
      </c>
      <c r="AD202" s="1">
        <v>806.85899314000005</v>
      </c>
      <c r="AE202" s="1">
        <v>1045.3198960300001</v>
      </c>
      <c r="AF202" s="1">
        <v>1179.4366872799999</v>
      </c>
      <c r="AG202" s="1"/>
    </row>
    <row r="203" spans="1:33">
      <c r="A203" s="32" t="s">
        <v>121</v>
      </c>
      <c r="C203" t="s">
        <v>58</v>
      </c>
      <c r="D203" t="s">
        <v>59</v>
      </c>
      <c r="E203">
        <f>_xlfn.XLOOKUP(Table1[[#This Row],[Currency]],Fx!$H$5:$H$24,Fx!$I$5:$I$24,"NA",0,1)</f>
        <v>7.7677530000000005E-4</v>
      </c>
      <c r="F203" s="1">
        <v>383810</v>
      </c>
      <c r="G203" s="1">
        <v>383810</v>
      </c>
      <c r="H203" s="1">
        <v>25960</v>
      </c>
      <c r="I203" s="1">
        <v>31741</v>
      </c>
      <c r="J203" s="1">
        <v>655</v>
      </c>
      <c r="K203" s="1">
        <v>40407</v>
      </c>
      <c r="L203" s="1">
        <f>Table1[[#This Row],[Latest Total Sales (local m)]]*Table1[[#This Row],[Fx]]</f>
        <v>298.13412789300003</v>
      </c>
      <c r="M203" s="15">
        <f>Table1[[#This Row],[Latest Total Sales ($m)]]/Table1[[#This Row],[Previous Total Sales ($m)]]-1</f>
        <v>-8.1491673539289322E-2</v>
      </c>
      <c r="N203" s="1">
        <f>IF(Table1[[#This Row],[Latest Pharma Sales (local m)]]*Table1[[#This Row],[Fx]]=0,"",Table1[[#This Row],[Latest Pharma Sales (local m)]]*Table1[[#This Row],[Fx]])</f>
        <v>298.13412789300003</v>
      </c>
      <c r="O203" s="15">
        <f>Table1[[#This Row],[Latest Pharma Sales ($m)]]/Table1[[#This Row],[Previous Pharma Sales ($m)]]-1</f>
        <v>-8.1491673539289322E-2</v>
      </c>
      <c r="P203" s="1">
        <f>Table1[[#This Row],[Latest R&amp;D (local m)]]*Table1[[#This Row],[Fx]]</f>
        <v>20.165086788</v>
      </c>
      <c r="Q203" s="15">
        <f>Table1[[#This Row],[Latest R&amp;D ($m)]]/Table1[[#This Row],[Previous R&amp;D ($m)]]-1</f>
        <v>0.14231854409951872</v>
      </c>
      <c r="R203" s="1">
        <f>Table1[[#This Row],[Latest Net Income (local m)]]*Table1[[#This Row],[Fx]]</f>
        <v>24.655624797300003</v>
      </c>
      <c r="S203" s="15">
        <f>Table1[[#This Row],[Latest Net Income ($m)]]/Table1[[#This Row],[Previous Net Income ($m)]]-1</f>
        <v>0.96105074434077387</v>
      </c>
      <c r="T203" s="1">
        <f>Table1[[#This Row],[Latest Number Employed]]</f>
        <v>655</v>
      </c>
      <c r="U203" s="1">
        <f>Table1[[#This Row],[Latest Operating Profit (local m)]]*Table1[[#This Row],[Fx]]</f>
        <v>31.387159547100001</v>
      </c>
      <c r="V203" s="1">
        <v>324.58511186480001</v>
      </c>
      <c r="W203" s="1">
        <v>324.58511186480001</v>
      </c>
      <c r="X203" s="1">
        <v>17.652770229600002</v>
      </c>
      <c r="Y203" s="1">
        <v>12.572660278400001</v>
      </c>
      <c r="Z203" s="1">
        <v>636</v>
      </c>
      <c r="AA203" s="1">
        <v>35.858828414999998</v>
      </c>
      <c r="AB203" s="1">
        <v>371348</v>
      </c>
      <c r="AC203" s="1">
        <v>371348</v>
      </c>
      <c r="AD203" s="1">
        <v>20196</v>
      </c>
      <c r="AE203" s="1">
        <v>14384</v>
      </c>
      <c r="AF203" s="1">
        <v>41025</v>
      </c>
      <c r="AG203" s="1"/>
    </row>
    <row r="204" spans="1:33">
      <c r="A204" t="s">
        <v>120</v>
      </c>
      <c r="B204" t="s">
        <v>94</v>
      </c>
      <c r="C204" t="s">
        <v>77</v>
      </c>
      <c r="D204" t="s">
        <v>78</v>
      </c>
      <c r="E204">
        <f>_xlfn.XLOOKUP(Table1[[#This Row],[Currency]],Fx!$H$5:$H$24,Fx!$I$5:$I$24,"NA",0,1)</f>
        <v>7.6579064999999997E-3</v>
      </c>
      <c r="F204" s="1">
        <v>38800</v>
      </c>
      <c r="G204" s="1">
        <v>38800</v>
      </c>
      <c r="I204" s="1">
        <v>1000</v>
      </c>
      <c r="J204" s="1">
        <v>473</v>
      </c>
      <c r="L204" s="1">
        <f>Table1[[#This Row],[Latest Total Sales (local m)]]*Table1[[#This Row],[Fx]]</f>
        <v>297.1267722</v>
      </c>
      <c r="M204" s="15">
        <f>Table1[[#This Row],[Latest Total Sales ($m)]]/Table1[[#This Row],[Previous Total Sales ($m)]]-1</f>
        <v>-7.3441630328560881E-2</v>
      </c>
      <c r="N204" s="1">
        <f>IF(Table1[[#This Row],[Latest Pharma Sales (local m)]]*Table1[[#This Row],[Fx]]=0,"",Table1[[#This Row],[Latest Pharma Sales (local m)]]*Table1[[#This Row],[Fx]])</f>
        <v>297.1267722</v>
      </c>
      <c r="O204" s="15">
        <f>Table1[[#This Row],[Latest Pharma Sales ($m)]]/Table1[[#This Row],[Previous Pharma Sales ($m)]]-1</f>
        <v>-7.3441630328560881E-2</v>
      </c>
      <c r="P204" s="1">
        <f>Table1[[#This Row],[Latest R&amp;D (local m)]]*Table1[[#This Row],[Fx]]</f>
        <v>0</v>
      </c>
      <c r="Q204" s="15" t="e">
        <f>Table1[[#This Row],[Latest R&amp;D ($m)]]/Table1[[#This Row],[Previous R&amp;D ($m)]]-1</f>
        <v>#DIV/0!</v>
      </c>
      <c r="R204" s="1">
        <f>Table1[[#This Row],[Latest Net Income (local m)]]*Table1[[#This Row],[Fx]]</f>
        <v>7.6579064999999993</v>
      </c>
      <c r="S204" s="15">
        <f>Table1[[#This Row],[Latest Net Income ($m)]]/Table1[[#This Row],[Previous Net Income ($m)]]-1</f>
        <v>-0.35339304892080392</v>
      </c>
      <c r="T204" s="1">
        <f>Table1[[#This Row],[Latest Number Employed]]</f>
        <v>473</v>
      </c>
      <c r="U204" s="1">
        <f>Table1[[#This Row],[Latest Operating Profit (local m)]]*Table1[[#This Row],[Fx]]</f>
        <v>0</v>
      </c>
      <c r="V204" s="1">
        <v>320.6778784</v>
      </c>
      <c r="W204" s="1">
        <v>320.6778784</v>
      </c>
      <c r="X204" s="1">
        <v>0</v>
      </c>
      <c r="Y204" s="1">
        <v>11.8432171</v>
      </c>
      <c r="Z204" s="1">
        <v>474</v>
      </c>
      <c r="AA204" s="1">
        <v>0</v>
      </c>
      <c r="AB204" s="1">
        <v>35200</v>
      </c>
      <c r="AC204" s="1">
        <v>35200</v>
      </c>
      <c r="AE204" s="1">
        <v>1300</v>
      </c>
      <c r="AG204" s="1"/>
    </row>
    <row r="205" spans="1:33">
      <c r="A205" t="s">
        <v>119</v>
      </c>
      <c r="B205" t="s">
        <v>94</v>
      </c>
      <c r="C205" t="s">
        <v>53</v>
      </c>
      <c r="D205" t="s">
        <v>54</v>
      </c>
      <c r="E205">
        <f>_xlfn.XLOOKUP(Table1[[#This Row],[Currency]],Fx!$H$5:$H$24,Fx!$I$5:$I$24,"NA",0,1)</f>
        <v>0.69486950000000003</v>
      </c>
      <c r="F205" s="1">
        <v>424.8</v>
      </c>
      <c r="G205" s="1">
        <v>424.8</v>
      </c>
      <c r="H205" s="1">
        <v>14.7</v>
      </c>
      <c r="I205" s="1">
        <v>-263.3</v>
      </c>
      <c r="J205" s="1">
        <v>971</v>
      </c>
      <c r="K205" s="1">
        <v>-204</v>
      </c>
      <c r="L205" s="1">
        <f>Table1[[#This Row],[Latest Total Sales (local m)]]*Table1[[#This Row],[Fx]]</f>
        <v>295.18056360000003</v>
      </c>
      <c r="M205" s="15">
        <f>Table1[[#This Row],[Latest Total Sales ($m)]]/Table1[[#This Row],[Previous Total Sales ($m)]]-1</f>
        <v>-1.9756679605981486E-2</v>
      </c>
      <c r="N205" s="1">
        <f>IF(Table1[[#This Row],[Latest Pharma Sales (local m)]]*Table1[[#This Row],[Fx]]=0,"",Table1[[#This Row],[Latest Pharma Sales (local m)]]*Table1[[#This Row],[Fx]])</f>
        <v>295.18056360000003</v>
      </c>
      <c r="O205" s="15">
        <f>Table1[[#This Row],[Latest Pharma Sales ($m)]]/Table1[[#This Row],[Previous Pharma Sales ($m)]]-1</f>
        <v>-1.9756679605981486E-2</v>
      </c>
      <c r="P205" s="1">
        <f>Table1[[#This Row],[Latest R&amp;D (local m)]]*Table1[[#This Row],[Fx]]</f>
        <v>10.21458165</v>
      </c>
      <c r="Q205" s="15">
        <f>Table1[[#This Row],[Latest R&amp;D ($m)]]/Table1[[#This Row],[Previous R&amp;D ($m)]]-1</f>
        <v>-0.37322121120700147</v>
      </c>
      <c r="R205" s="1">
        <f>Table1[[#This Row],[Latest Net Income (local m)]]*Table1[[#This Row],[Fx]]</f>
        <v>-182.95913935000002</v>
      </c>
      <c r="S205" s="15">
        <f>Table1[[#This Row],[Latest Net Income ($m)]]/Table1[[#This Row],[Previous Net Income ($m)]]-1</f>
        <v>0.16831976640018986</v>
      </c>
      <c r="T205" s="1">
        <f>Table1[[#This Row],[Latest Number Employed]]</f>
        <v>971</v>
      </c>
      <c r="U205" s="1">
        <f>Table1[[#This Row],[Latest Operating Profit (local m)]]*Table1[[#This Row],[Fx]]</f>
        <v>-141.753378</v>
      </c>
      <c r="V205" s="1">
        <v>301.12989036369999</v>
      </c>
      <c r="W205" s="1">
        <v>301.12989036369999</v>
      </c>
      <c r="X205" s="1">
        <v>16.296948513</v>
      </c>
      <c r="Y205" s="1">
        <v>-156.6002259071</v>
      </c>
      <c r="Z205" s="1">
        <v>900</v>
      </c>
      <c r="AA205" s="1">
        <v>-198.2735293799</v>
      </c>
      <c r="AB205" s="1">
        <v>400.78100000000001</v>
      </c>
      <c r="AC205" s="1">
        <v>400.78100000000001</v>
      </c>
      <c r="AD205" s="1">
        <v>21.69</v>
      </c>
      <c r="AE205" s="1">
        <v>-208.423</v>
      </c>
      <c r="AF205" s="1">
        <v>-263.887</v>
      </c>
      <c r="AG205" s="1"/>
    </row>
    <row r="206" spans="1:33">
      <c r="A206" t="s">
        <v>118</v>
      </c>
      <c r="B206" t="s">
        <v>94</v>
      </c>
      <c r="C206" t="s">
        <v>77</v>
      </c>
      <c r="D206" t="s">
        <v>78</v>
      </c>
      <c r="E206">
        <f>_xlfn.XLOOKUP(Table1[[#This Row],[Currency]],Fx!$H$5:$H$24,Fx!$I$5:$I$24,"NA",0,1)</f>
        <v>7.6579064999999997E-3</v>
      </c>
      <c r="F206" s="1">
        <v>301381</v>
      </c>
      <c r="G206" s="1">
        <v>37669</v>
      </c>
      <c r="H206" s="1">
        <v>20727</v>
      </c>
      <c r="I206" s="1">
        <v>18997</v>
      </c>
      <c r="J206" s="1">
        <v>8784</v>
      </c>
      <c r="K206" s="1">
        <v>23018</v>
      </c>
      <c r="L206" s="1">
        <f>Table1[[#This Row],[Latest Total Sales (local m)]]*Table1[[#This Row],[Fx]]</f>
        <v>2307.9475188765</v>
      </c>
      <c r="M206" s="15">
        <f>Table1[[#This Row],[Latest Total Sales ($m)]]/Table1[[#This Row],[Previous Total Sales ($m)]]-1</f>
        <v>-5.5426060185162052E-2</v>
      </c>
      <c r="N206" s="1">
        <f>IF(Table1[[#This Row],[Latest Pharma Sales (local m)]]*Table1[[#This Row],[Fx]]=0,"",Table1[[#This Row],[Latest Pharma Sales (local m)]]*Table1[[#This Row],[Fx]])</f>
        <v>288.4656799485</v>
      </c>
      <c r="O206" s="15">
        <f>Table1[[#This Row],[Latest Pharma Sales ($m)]]/Table1[[#This Row],[Previous Pharma Sales ($m)]]-1</f>
        <v>-0.17847213729437483</v>
      </c>
      <c r="P206" s="1">
        <f>Table1[[#This Row],[Latest R&amp;D (local m)]]*Table1[[#This Row],[Fx]]</f>
        <v>158.72542802549998</v>
      </c>
      <c r="Q206" s="15">
        <f>Table1[[#This Row],[Latest R&amp;D ($m)]]/Table1[[#This Row],[Previous R&amp;D ($m)]]-1</f>
        <v>-0.10191294033381215</v>
      </c>
      <c r="R206" s="1">
        <f>Table1[[#This Row],[Latest Net Income (local m)]]*Table1[[#This Row],[Fx]]</f>
        <v>145.47724978049999</v>
      </c>
      <c r="S206" s="15">
        <f>Table1[[#This Row],[Latest Net Income ($m)]]/Table1[[#This Row],[Previous Net Income ($m)]]-1</f>
        <v>0.21693872310218976</v>
      </c>
      <c r="T206" s="1">
        <f>Table1[[#This Row],[Latest Number Employed]]</f>
        <v>8784</v>
      </c>
      <c r="U206" s="1">
        <f>Table1[[#This Row],[Latest Operating Profit (local m)]]*Table1[[#This Row],[Fx]]</f>
        <v>176.26969181699999</v>
      </c>
      <c r="V206" s="1">
        <v>2443.3741199010001</v>
      </c>
      <c r="W206" s="1">
        <v>351.13316668100003</v>
      </c>
      <c r="X206" s="1">
        <v>176.73723980000003</v>
      </c>
      <c r="Y206" s="1">
        <v>119.54361137400001</v>
      </c>
      <c r="Z206" s="1">
        <v>9195</v>
      </c>
      <c r="AA206" s="1">
        <v>97.870524081000013</v>
      </c>
      <c r="AB206" s="1">
        <v>268203</v>
      </c>
      <c r="AC206" s="1">
        <v>38543</v>
      </c>
      <c r="AD206" s="1">
        <v>19400</v>
      </c>
      <c r="AE206" s="1">
        <v>13122</v>
      </c>
      <c r="AF206" s="1">
        <v>10743</v>
      </c>
      <c r="AG206" s="1"/>
    </row>
    <row r="207" spans="1:33">
      <c r="A207" t="s">
        <v>117</v>
      </c>
      <c r="B207" t="s">
        <v>34</v>
      </c>
      <c r="C207" t="s">
        <v>39</v>
      </c>
      <c r="D207" t="s">
        <v>40</v>
      </c>
      <c r="E207">
        <f>_xlfn.XLOOKUP(Table1[[#This Row],[Currency]],Fx!$H$5:$H$24,Fx!$I$5:$I$24,"NA",0,1)</f>
        <v>3.3618915999999999E-2</v>
      </c>
      <c r="F207" s="1">
        <v>8456.5120000000006</v>
      </c>
      <c r="G207" s="1">
        <v>8456.5120000000006</v>
      </c>
      <c r="H207" s="1">
        <v>435.73200000000003</v>
      </c>
      <c r="I207" s="55">
        <v>477.541</v>
      </c>
      <c r="J207" s="1">
        <v>1902</v>
      </c>
      <c r="K207" s="1">
        <v>379.19799999999998</v>
      </c>
      <c r="L207" s="1">
        <f>Table1[[#This Row],[Latest Total Sales (local m)]]*Table1[[#This Row],[Fx]]</f>
        <v>284.29876658099204</v>
      </c>
      <c r="M207" s="15">
        <f>Table1[[#This Row],[Latest Total Sales ($m)]]/Table1[[#This Row],[Previous Total Sales ($m)]]-1</f>
        <v>-9.6313506467293752E-4</v>
      </c>
      <c r="N207" s="1">
        <f>IF(Table1[[#This Row],[Latest Pharma Sales (local m)]]*Table1[[#This Row],[Fx]]=0,"",Table1[[#This Row],[Latest Pharma Sales (local m)]]*Table1[[#This Row],[Fx]])</f>
        <v>284.29876658099204</v>
      </c>
      <c r="O207" s="15">
        <f>Table1[[#This Row],[Latest Pharma Sales ($m)]]/Table1[[#This Row],[Previous Pharma Sales ($m)]]-1</f>
        <v>-9.6313506467293752E-4</v>
      </c>
      <c r="P207" s="1">
        <f>Table1[[#This Row],[Latest R&amp;D (local m)]]*Table1[[#This Row],[Fx]]</f>
        <v>14.648837506512001</v>
      </c>
      <c r="Q207" s="15">
        <f>Table1[[#This Row],[Latest R&amp;D ($m)]]/Table1[[#This Row],[Previous R&amp;D ($m)]]-1</f>
        <v>4.651495723336585E-2</v>
      </c>
      <c r="R207" s="1">
        <f>Table1[[#This Row],[Latest Net Income (local m)]]*Table1[[#This Row],[Fx]]</f>
        <v>16.054410765556</v>
      </c>
      <c r="S207" s="15">
        <f>Table1[[#This Row],[Latest Net Income ($m)]]/Table1[[#This Row],[Previous Net Income ($m)]]-1</f>
        <v>-0.13426764942803271</v>
      </c>
      <c r="T207" s="1">
        <f>Table1[[#This Row],[Latest Number Employed]]</f>
        <v>1902</v>
      </c>
      <c r="U207" s="1">
        <f>Table1[[#This Row],[Latest Operating Profit (local m)]]*Table1[[#This Row],[Fx]]</f>
        <v>12.748225709367999</v>
      </c>
      <c r="V207" s="1">
        <v>284.57284866999998</v>
      </c>
      <c r="W207" s="1">
        <v>284.57284866999998</v>
      </c>
      <c r="X207" s="1">
        <v>13.99773353</v>
      </c>
      <c r="Y207" s="1">
        <v>18.54431194</v>
      </c>
      <c r="Z207" s="1">
        <v>0</v>
      </c>
      <c r="AA207" s="1">
        <v>15.179127919999999</v>
      </c>
      <c r="AB207" s="1">
        <v>7949</v>
      </c>
      <c r="AC207" s="1">
        <v>7949</v>
      </c>
      <c r="AD207" s="1">
        <v>391</v>
      </c>
      <c r="AE207" s="1">
        <v>518</v>
      </c>
      <c r="AF207" s="1">
        <v>424</v>
      </c>
      <c r="AG207" s="1"/>
    </row>
    <row r="208" spans="1:33">
      <c r="A208" t="s">
        <v>116</v>
      </c>
      <c r="B208" t="s">
        <v>34</v>
      </c>
      <c r="C208" t="s">
        <v>77</v>
      </c>
      <c r="D208" t="s">
        <v>78</v>
      </c>
      <c r="E208">
        <f>_xlfn.XLOOKUP(Table1[[#This Row],[Currency]],Fx!$H$5:$H$24,Fx!$I$5:$I$24,"NA",0,1)</f>
        <v>7.6579064999999997E-3</v>
      </c>
      <c r="F208" s="1">
        <v>34343</v>
      </c>
      <c r="G208" s="1">
        <v>34343</v>
      </c>
      <c r="H208" s="1">
        <v>8802</v>
      </c>
      <c r="I208" s="1">
        <v>3772</v>
      </c>
      <c r="J208" s="1">
        <v>879</v>
      </c>
      <c r="K208" s="1">
        <v>4975</v>
      </c>
      <c r="L208" s="1">
        <f>Table1[[#This Row],[Latest Total Sales (local m)]]*Table1[[#This Row],[Fx]]</f>
        <v>262.99548292949999</v>
      </c>
      <c r="M208" s="15">
        <f>Table1[[#This Row],[Latest Total Sales ($m)]]/Table1[[#This Row],[Previous Total Sales ($m)]]-1</f>
        <v>-0.4348625880508461</v>
      </c>
      <c r="N208" s="1">
        <f>IF(Table1[[#This Row],[Latest Pharma Sales (local m)]]*Table1[[#This Row],[Fx]]=0,"",Table1[[#This Row],[Latest Pharma Sales (local m)]]*Table1[[#This Row],[Fx]])</f>
        <v>262.99548292949999</v>
      </c>
      <c r="O208" s="15">
        <f>Table1[[#This Row],[Latest Pharma Sales ($m)]]/Table1[[#This Row],[Previous Pharma Sales ($m)]]-1</f>
        <v>-0.4348625880508461</v>
      </c>
      <c r="P208" s="1">
        <f>Table1[[#This Row],[Latest R&amp;D (local m)]]*Table1[[#This Row],[Fx]]</f>
        <v>67.404893012999992</v>
      </c>
      <c r="Q208" s="15">
        <f>Table1[[#This Row],[Latest R&amp;D ($m)]]/Table1[[#This Row],[Previous R&amp;D ($m)]]-1</f>
        <v>3.1200654831889718E-2</v>
      </c>
      <c r="R208" s="1">
        <f>Table1[[#This Row],[Latest Net Income (local m)]]*Table1[[#This Row],[Fx]]</f>
        <v>28.885623318</v>
      </c>
      <c r="S208" s="15">
        <f>Table1[[#This Row],[Latest Net Income ($m)]]/Table1[[#This Row],[Previous Net Income ($m)]]-1</f>
        <v>-0.78143642067195518</v>
      </c>
      <c r="T208" s="1">
        <f>Table1[[#This Row],[Latest Number Employed]]</f>
        <v>879</v>
      </c>
      <c r="U208" s="1">
        <f>Table1[[#This Row],[Latest Operating Profit (local m)]]*Table1[[#This Row],[Fx]]</f>
        <v>38.098084837499997</v>
      </c>
      <c r="V208" s="1">
        <v>465.36555069400004</v>
      </c>
      <c r="W208" s="1">
        <v>465.36555069400004</v>
      </c>
      <c r="X208" s="1">
        <v>65.365448225000009</v>
      </c>
      <c r="Y208" s="1">
        <v>132.161192669</v>
      </c>
      <c r="Z208" s="1">
        <v>816</v>
      </c>
      <c r="AA208" s="1">
        <v>181.59295881100002</v>
      </c>
      <c r="AB208" s="1">
        <v>51082</v>
      </c>
      <c r="AC208" s="1">
        <v>51082</v>
      </c>
      <c r="AD208" s="1">
        <v>7175</v>
      </c>
      <c r="AE208" s="1">
        <v>14507</v>
      </c>
      <c r="AF208" s="1">
        <v>19933</v>
      </c>
      <c r="AG208" s="1"/>
    </row>
    <row r="209" spans="1:33">
      <c r="A209" t="s">
        <v>115</v>
      </c>
      <c r="B209" t="s">
        <v>94</v>
      </c>
      <c r="C209" t="s">
        <v>77</v>
      </c>
      <c r="D209" t="s">
        <v>78</v>
      </c>
      <c r="E209">
        <f>_xlfn.XLOOKUP(Table1[[#This Row],[Currency]],Fx!$H$5:$H$24,Fx!$I$5:$I$24,"NA",0,1)</f>
        <v>7.6579064999999997E-3</v>
      </c>
      <c r="F209" s="1">
        <v>33456</v>
      </c>
      <c r="G209" s="1">
        <v>33456</v>
      </c>
      <c r="H209" s="1">
        <v>7951</v>
      </c>
      <c r="I209" s="1">
        <v>2236</v>
      </c>
      <c r="J209" s="1">
        <v>291</v>
      </c>
      <c r="K209" s="1">
        <v>2114</v>
      </c>
      <c r="L209" s="1">
        <f>Table1[[#This Row],[Latest Total Sales (local m)]]*Table1[[#This Row],[Fx]]</f>
        <v>256.20291986399997</v>
      </c>
      <c r="M209" s="15">
        <f>Table1[[#This Row],[Latest Total Sales ($m)]]/Table1[[#This Row],[Previous Total Sales ($m)]]-1</f>
        <v>-0.19305767978258126</v>
      </c>
      <c r="N209" s="1">
        <f>IF(Table1[[#This Row],[Latest Pharma Sales (local m)]]*Table1[[#This Row],[Fx]]=0,"",Table1[[#This Row],[Latest Pharma Sales (local m)]]*Table1[[#This Row],[Fx]])</f>
        <v>256.20291986399997</v>
      </c>
      <c r="O209" s="15">
        <f>Table1[[#This Row],[Latest Pharma Sales ($m)]]/Table1[[#This Row],[Previous Pharma Sales ($m)]]-1</f>
        <v>-0.19305767978258126</v>
      </c>
      <c r="P209" s="1">
        <f>Table1[[#This Row],[Latest R&amp;D (local m)]]*Table1[[#This Row],[Fx]]</f>
        <v>60.888014581499995</v>
      </c>
      <c r="Q209" s="15">
        <f>Table1[[#This Row],[Latest R&amp;D ($m)]]/Table1[[#This Row],[Previous R&amp;D ($m)]]-1</f>
        <v>-0.25779861982899566</v>
      </c>
      <c r="R209" s="1">
        <f>Table1[[#This Row],[Latest Net Income (local m)]]*Table1[[#This Row],[Fx]]</f>
        <v>17.123078933999999</v>
      </c>
      <c r="S209" s="15">
        <f>Table1[[#This Row],[Latest Net Income ($m)]]/Table1[[#This Row],[Previous Net Income ($m)]]-1</f>
        <v>-0.49650225411277604</v>
      </c>
      <c r="T209" s="1">
        <f>Table1[[#This Row],[Latest Number Employed]]</f>
        <v>291</v>
      </c>
      <c r="U209" s="1">
        <f>Table1[[#This Row],[Latest Operating Profit (local m)]]*Table1[[#This Row],[Fx]]</f>
        <v>16.188814341</v>
      </c>
      <c r="V209" s="1">
        <v>317.498430117</v>
      </c>
      <c r="W209" s="1">
        <v>317.498430117</v>
      </c>
      <c r="X209" s="1">
        <v>82.037053835000009</v>
      </c>
      <c r="Y209" s="1">
        <v>34.008253411000005</v>
      </c>
      <c r="Z209" s="1">
        <v>937</v>
      </c>
      <c r="AA209" s="1">
        <v>40.950200665000004</v>
      </c>
      <c r="AB209" s="1">
        <v>34851</v>
      </c>
      <c r="AC209" s="1">
        <v>34851</v>
      </c>
      <c r="AD209" s="1">
        <v>9005</v>
      </c>
      <c r="AE209" s="1">
        <v>3733</v>
      </c>
      <c r="AF209" s="1">
        <v>4495</v>
      </c>
      <c r="AG209" s="1"/>
    </row>
    <row r="210" spans="1:33">
      <c r="A210" t="s">
        <v>114</v>
      </c>
      <c r="B210" t="s">
        <v>34</v>
      </c>
      <c r="C210" t="s">
        <v>35</v>
      </c>
      <c r="D210" t="s">
        <v>36</v>
      </c>
      <c r="E210">
        <f>_xlfn.XLOOKUP(Table1[[#This Row],[Currency]],Fx!$H$5:$H$24,Fx!$I$5:$I$24,"NA",0,1)</f>
        <v>1</v>
      </c>
      <c r="F210" s="1">
        <v>1004.196</v>
      </c>
      <c r="G210" s="1">
        <f>142.845+105.721</f>
        <v>248.566</v>
      </c>
      <c r="H210" s="1">
        <v>73.887</v>
      </c>
      <c r="I210" s="1">
        <v>-328.40499999999997</v>
      </c>
      <c r="J210" s="1">
        <v>4196</v>
      </c>
      <c r="K210" s="1">
        <v>-226.25299999999999</v>
      </c>
      <c r="L210" s="1">
        <f>Table1[[#This Row],[Latest Total Sales (local m)]]*Table1[[#This Row],[Fx]]</f>
        <v>1004.196</v>
      </c>
      <c r="M210" s="15">
        <f>Table1[[#This Row],[Latest Total Sales ($m)]]/Table1[[#This Row],[Previous Total Sales ($m)]]-1</f>
        <v>-0.43416587874806023</v>
      </c>
      <c r="N210" s="1">
        <f>IF(Table1[[#This Row],[Latest Pharma Sales (local m)]]*Table1[[#This Row],[Fx]]=0,"",Table1[[#This Row],[Latest Pharma Sales (local m)]]*Table1[[#This Row],[Fx]])</f>
        <v>248.566</v>
      </c>
      <c r="O210" s="15">
        <f>Table1[[#This Row],[Latest Pharma Sales ($m)]]/Table1[[#This Row],[Previous Pharma Sales ($m)]]-1</f>
        <v>0.48298451184879343</v>
      </c>
      <c r="P210" s="1">
        <f>Table1[[#This Row],[Latest R&amp;D (local m)]]*Table1[[#This Row],[Fx]]</f>
        <v>73.887</v>
      </c>
      <c r="Q210" s="15">
        <f>Table1[[#This Row],[Latest R&amp;D ($m)]]/Table1[[#This Row],[Previous R&amp;D ($m)]]-1</f>
        <v>-3.8555627846454055E-2</v>
      </c>
      <c r="R210" s="1">
        <f>Table1[[#This Row],[Latest Net Income (local m)]]*Table1[[#This Row],[Fx]]</f>
        <v>-328.40499999999997</v>
      </c>
      <c r="S210" s="15">
        <f>Table1[[#This Row],[Latest Net Income ($m)]]/Table1[[#This Row],[Previous Net Income ($m)]]-1</f>
        <v>9.894900972033307</v>
      </c>
      <c r="T210" s="1">
        <f>Table1[[#This Row],[Latest Number Employed]]</f>
        <v>4196</v>
      </c>
      <c r="U210" s="1">
        <f>Table1[[#This Row],[Latest Operating Profit (local m)]]*Table1[[#This Row],[Fx]]</f>
        <v>-226.25299999999999</v>
      </c>
      <c r="V210" s="1">
        <v>1774.7180000000001</v>
      </c>
      <c r="W210" s="1">
        <f>141.77+25.842</f>
        <v>167.61200000000002</v>
      </c>
      <c r="X210" s="1">
        <v>76.849999999999994</v>
      </c>
      <c r="Y210" s="1">
        <v>-30.143000000000001</v>
      </c>
      <c r="Z210" s="1">
        <v>5767</v>
      </c>
      <c r="AA210" s="1">
        <v>18.75</v>
      </c>
      <c r="AB210" s="1">
        <v>1774.7180000000001</v>
      </c>
      <c r="AC210" s="1">
        <f>141.77+25.842</f>
        <v>167.61200000000002</v>
      </c>
      <c r="AD210" s="1">
        <v>76.849999999999994</v>
      </c>
      <c r="AE210" s="1">
        <v>-30.143000000000001</v>
      </c>
      <c r="AF210" s="1">
        <v>18.75</v>
      </c>
      <c r="AG210" s="1"/>
    </row>
    <row r="211" spans="1:33">
      <c r="A211" s="32" t="s">
        <v>113</v>
      </c>
      <c r="B211" t="s">
        <v>34</v>
      </c>
      <c r="C211" t="s">
        <v>58</v>
      </c>
      <c r="D211" t="s">
        <v>59</v>
      </c>
      <c r="E211">
        <f>_xlfn.XLOOKUP(Table1[[#This Row],[Currency]],Fx!$H$5:$H$24,Fx!$I$5:$I$24,"NA",0,1)</f>
        <v>7.7677530000000005E-4</v>
      </c>
      <c r="F211" s="1">
        <v>340426.3273</v>
      </c>
      <c r="G211" s="1">
        <v>315927.93199999997</v>
      </c>
      <c r="H211" s="1">
        <v>19284.569141</v>
      </c>
      <c r="I211" s="1">
        <v>20383.458973000001</v>
      </c>
      <c r="J211" s="1">
        <v>776</v>
      </c>
      <c r="K211" s="1">
        <v>29915.077882000001</v>
      </c>
      <c r="L211" s="1">
        <f>Table1[[#This Row],[Latest Total Sales (local m)]]*Table1[[#This Row],[Fx]]</f>
        <v>264.4347625163557</v>
      </c>
      <c r="M211" s="15">
        <f>Table1[[#This Row],[Latest Total Sales ($m)]]/Table1[[#This Row],[Previous Total Sales ($m)]]-1</f>
        <v>3.2468334031237056E-2</v>
      </c>
      <c r="N211" s="1">
        <f>IF(Table1[[#This Row],[Latest Pharma Sales (local m)]]*Table1[[#This Row],[Fx]]=0,"",Table1[[#This Row],[Latest Pharma Sales (local m)]]*Table1[[#This Row],[Fx]])</f>
        <v>245.4050141576796</v>
      </c>
      <c r="O211" s="15">
        <f>Table1[[#This Row],[Latest Pharma Sales ($m)]]/Table1[[#This Row],[Previous Pharma Sales ($m)]]-1</f>
        <v>-4.1832080929147475E-2</v>
      </c>
      <c r="P211" s="1">
        <f>Table1[[#This Row],[Latest R&amp;D (local m)]]*Table1[[#This Row],[Fx]]</f>
        <v>14.979776979871017</v>
      </c>
      <c r="Q211" s="15">
        <f>Table1[[#This Row],[Latest R&amp;D ($m)]]/Table1[[#This Row],[Previous R&amp;D ($m)]]-1</f>
        <v>-9.034451458915993E-2</v>
      </c>
      <c r="R211" s="1">
        <f>Table1[[#This Row],[Latest Net Income (local m)]]*Table1[[#This Row],[Fx]]</f>
        <v>15.833367458789768</v>
      </c>
      <c r="S211" s="15">
        <f>Table1[[#This Row],[Latest Net Income ($m)]]/Table1[[#This Row],[Previous Net Income ($m)]]-1</f>
        <v>1.3680826552130876E-2</v>
      </c>
      <c r="T211" s="1">
        <f>Table1[[#This Row],[Latest Number Employed]]</f>
        <v>776</v>
      </c>
      <c r="U211" s="1">
        <f>Table1[[#This Row],[Latest Operating Profit (local m)]]*Table1[[#This Row],[Fx]]</f>
        <v>23.237293596313918</v>
      </c>
      <c r="V211" s="1">
        <v>256.11900510679999</v>
      </c>
      <c r="W211" s="1">
        <v>256.11900510679999</v>
      </c>
      <c r="X211" s="1">
        <v>16.467527784000001</v>
      </c>
      <c r="Y211" s="1">
        <v>15.619677362000001</v>
      </c>
      <c r="Z211" s="1">
        <v>732</v>
      </c>
      <c r="AA211" s="1">
        <v>18.3529023822</v>
      </c>
      <c r="AB211" s="1">
        <v>293018</v>
      </c>
      <c r="AC211" s="1">
        <v>293018</v>
      </c>
      <c r="AD211" s="1">
        <v>18840</v>
      </c>
      <c r="AE211" s="1">
        <v>17870</v>
      </c>
      <c r="AF211" s="1">
        <v>20997</v>
      </c>
      <c r="AG211" s="1"/>
    </row>
    <row r="212" spans="1:33">
      <c r="A212" t="s">
        <v>112</v>
      </c>
      <c r="B212" t="s">
        <v>34</v>
      </c>
      <c r="C212" t="s">
        <v>35</v>
      </c>
      <c r="D212" t="s">
        <v>36</v>
      </c>
      <c r="E212">
        <f>_xlfn.XLOOKUP(Table1[[#This Row],[Currency]],Fx!$H$5:$H$24,Fx!$I$5:$I$24,"NA",0,1)</f>
        <v>1</v>
      </c>
      <c r="F212" s="1">
        <v>243.23099999999999</v>
      </c>
      <c r="G212" s="1">
        <v>243.23099999999999</v>
      </c>
      <c r="H212" s="1">
        <v>297.30700000000002</v>
      </c>
      <c r="I212" s="1">
        <v>-176.06299999999999</v>
      </c>
      <c r="J212" s="1">
        <v>397</v>
      </c>
      <c r="K212" s="1">
        <v>-178.50700000000001</v>
      </c>
      <c r="L212" s="1">
        <f>Table1[[#This Row],[Latest Total Sales (local m)]]*Table1[[#This Row],[Fx]]</f>
        <v>243.23099999999999</v>
      </c>
      <c r="M212" s="15">
        <f>Table1[[#This Row],[Latest Total Sales ($m)]]/Table1[[#This Row],[Previous Total Sales ($m)]]-1</f>
        <v>0.75888550622979722</v>
      </c>
      <c r="N212" s="1">
        <f>IF(Table1[[#This Row],[Latest Pharma Sales (local m)]]*Table1[[#This Row],[Fx]]=0,"",Table1[[#This Row],[Latest Pharma Sales (local m)]]*Table1[[#This Row],[Fx]])</f>
        <v>243.23099999999999</v>
      </c>
      <c r="O212" s="15">
        <f>Table1[[#This Row],[Latest Pharma Sales ($m)]]/Table1[[#This Row],[Previous Pharma Sales ($m)]]-1</f>
        <v>0.75888550622979722</v>
      </c>
      <c r="P212" s="1">
        <f>Table1[[#This Row],[Latest R&amp;D (local m)]]*Table1[[#This Row],[Fx]]</f>
        <v>297.30700000000002</v>
      </c>
      <c r="Q212" s="15">
        <f>Table1[[#This Row],[Latest R&amp;D ($m)]]/Table1[[#This Row],[Previous R&amp;D ($m)]]-1</f>
        <v>0.44323786407766996</v>
      </c>
      <c r="R212" s="1">
        <f>Table1[[#This Row],[Latest Net Income (local m)]]*Table1[[#This Row],[Fx]]</f>
        <v>-176.06299999999999</v>
      </c>
      <c r="S212" s="15">
        <f>Table1[[#This Row],[Latest Net Income ($m)]]/Table1[[#This Row],[Previous Net Income ($m)]]-1</f>
        <v>-2.2500212995569688</v>
      </c>
      <c r="T212" s="1">
        <f>Table1[[#This Row],[Latest Number Employed]]</f>
        <v>397</v>
      </c>
      <c r="U212" s="1">
        <f>Table1[[#This Row],[Latest Operating Profit (local m)]]*Table1[[#This Row],[Fx]]</f>
        <v>-178.50700000000001</v>
      </c>
      <c r="V212" s="1">
        <v>138.28700000000001</v>
      </c>
      <c r="W212" s="1">
        <v>138.28700000000001</v>
      </c>
      <c r="X212" s="1">
        <v>206</v>
      </c>
      <c r="Y212" s="1">
        <v>140.84800000000001</v>
      </c>
      <c r="Z212" s="1">
        <v>329</v>
      </c>
      <c r="AA212" s="1">
        <v>-149.036</v>
      </c>
      <c r="AB212" s="1">
        <v>138.28700000000001</v>
      </c>
      <c r="AC212" s="1">
        <v>138.28700000000001</v>
      </c>
      <c r="AD212" s="1">
        <v>206</v>
      </c>
      <c r="AE212" s="1">
        <v>140.84800000000001</v>
      </c>
      <c r="AF212" s="1">
        <v>-149.036</v>
      </c>
      <c r="AG212" s="1"/>
    </row>
    <row r="213" spans="1:33">
      <c r="A213" t="s">
        <v>111</v>
      </c>
      <c r="B213" t="s">
        <v>94</v>
      </c>
      <c r="C213" t="s">
        <v>43</v>
      </c>
      <c r="D213" t="s">
        <v>44</v>
      </c>
      <c r="E213">
        <f>_xlfn.XLOOKUP(Table1[[#This Row],[Currency]],Fx!$H$5:$H$24,Fx!$I$5:$I$24,"NA",0,1)</f>
        <v>0.14885238000000001</v>
      </c>
      <c r="F213" s="1">
        <v>1594.6999784100001</v>
      </c>
      <c r="G213" s="1">
        <v>1594.6999784100001</v>
      </c>
      <c r="H213" s="1">
        <v>168.32363698</v>
      </c>
      <c r="I213" s="1">
        <v>314.22382402</v>
      </c>
      <c r="J213" s="1">
        <v>2487</v>
      </c>
      <c r="K213" s="1">
        <v>296.70561435000002</v>
      </c>
      <c r="L213" s="1">
        <f>Table1[[#This Row],[Latest Total Sales (local m)]]*Table1[[#This Row],[Fx]]</f>
        <v>237.37488717227714</v>
      </c>
      <c r="M213" s="15">
        <f>Table1[[#This Row],[Latest Total Sales ($m)]]/Table1[[#This Row],[Previous Total Sales ($m)]]-1</f>
        <v>0.27412008172678348</v>
      </c>
      <c r="N213" s="1">
        <f>IF(Table1[[#This Row],[Latest Pharma Sales (local m)]]*Table1[[#This Row],[Fx]]=0,"",Table1[[#This Row],[Latest Pharma Sales (local m)]]*Table1[[#This Row],[Fx]])</f>
        <v>237.37488717227714</v>
      </c>
      <c r="O213" s="15">
        <f>Table1[[#This Row],[Latest Pharma Sales ($m)]]/Table1[[#This Row],[Previous Pharma Sales ($m)]]-1</f>
        <v>0.27412008172678348</v>
      </c>
      <c r="P213" s="1">
        <f>Table1[[#This Row],[Latest R&amp;D (local m)]]*Table1[[#This Row],[Fx]]</f>
        <v>25.055373974729015</v>
      </c>
      <c r="Q213" s="15">
        <f>Table1[[#This Row],[Latest R&amp;D ($m)]]/Table1[[#This Row],[Previous R&amp;D ($m)]]-1</f>
        <v>0.41726428927519388</v>
      </c>
      <c r="R213" s="1">
        <f>Table1[[#This Row],[Latest Net Income (local m)]]*Table1[[#This Row],[Fx]]</f>
        <v>46.772964058078166</v>
      </c>
      <c r="S213" s="15">
        <f>Table1[[#This Row],[Latest Net Income ($m)]]/Table1[[#This Row],[Previous Net Income ($m)]]-1</f>
        <v>-0.37998094352495493</v>
      </c>
      <c r="T213" s="1">
        <f>Table1[[#This Row],[Latest Number Employed]]</f>
        <v>2487</v>
      </c>
      <c r="U213" s="1">
        <f>Table1[[#This Row],[Latest Operating Profit (local m)]]*Table1[[#This Row],[Fx]]</f>
        <v>44.165336855359655</v>
      </c>
      <c r="V213" s="1">
        <v>186.30495710464655</v>
      </c>
      <c r="W213" s="1">
        <v>186.30495710464655</v>
      </c>
      <c r="X213" s="1">
        <v>17.67868855818179</v>
      </c>
      <c r="Y213" s="1">
        <v>75.437945930232416</v>
      </c>
      <c r="Z213" s="1">
        <v>1735</v>
      </c>
      <c r="AA213" s="1">
        <v>76.429713715957064</v>
      </c>
      <c r="AB213" s="1">
        <v>1201.62907094</v>
      </c>
      <c r="AC213" s="1">
        <v>1201.62907094</v>
      </c>
      <c r="AD213" s="1">
        <v>114.02394459999999</v>
      </c>
      <c r="AE213" s="1">
        <v>486.55940394999999</v>
      </c>
      <c r="AF213" s="1">
        <v>492.95610440000002</v>
      </c>
      <c r="AG213" s="1"/>
    </row>
    <row r="214" spans="1:33">
      <c r="A214" t="s">
        <v>110</v>
      </c>
      <c r="B214" t="s">
        <v>94</v>
      </c>
      <c r="C214" t="s">
        <v>43</v>
      </c>
      <c r="D214" t="s">
        <v>44</v>
      </c>
      <c r="E214">
        <f>_xlfn.XLOOKUP(Table1[[#This Row],[Currency]],Fx!$H$5:$H$24,Fx!$I$5:$I$24,"NA",0,1)</f>
        <v>0.14885238000000001</v>
      </c>
      <c r="F214" s="1">
        <v>1554.8869434799999</v>
      </c>
      <c r="G214" s="1">
        <v>1554.8869434799999</v>
      </c>
      <c r="H214" s="1">
        <v>147.31011855</v>
      </c>
      <c r="I214" s="1">
        <v>112.98664952</v>
      </c>
      <c r="J214" s="1">
        <v>2332</v>
      </c>
      <c r="K214" s="1">
        <v>156.00659648999999</v>
      </c>
      <c r="L214" s="1">
        <f>Table1[[#This Row],[Latest Total Sales (local m)]]*Table1[[#This Row],[Fx]]</f>
        <v>231.44862216792347</v>
      </c>
      <c r="M214" s="15">
        <f>Table1[[#This Row],[Latest Total Sales ($m)]]/Table1[[#This Row],[Previous Total Sales ($m)]]-1</f>
        <v>-2.7702294964263574E-2</v>
      </c>
      <c r="N214" s="1">
        <f>IF(Table1[[#This Row],[Latest Pharma Sales (local m)]]*Table1[[#This Row],[Fx]]=0,"",Table1[[#This Row],[Latest Pharma Sales (local m)]]*Table1[[#This Row],[Fx]])</f>
        <v>231.44862216792347</v>
      </c>
      <c r="O214" s="15">
        <f>Table1[[#This Row],[Latest Pharma Sales ($m)]]/Table1[[#This Row],[Previous Pharma Sales ($m)]]-1</f>
        <v>-2.7702294964263574E-2</v>
      </c>
      <c r="P214" s="1">
        <f>Table1[[#This Row],[Latest R&amp;D (local m)]]*Table1[[#This Row],[Fx]]</f>
        <v>21.927461744249651</v>
      </c>
      <c r="Q214" s="15">
        <f>Table1[[#This Row],[Latest R&amp;D ($m)]]/Table1[[#This Row],[Previous R&amp;D ($m)]]-1</f>
        <v>4.5188226654568009E-2</v>
      </c>
      <c r="R214" s="1">
        <f>Table1[[#This Row],[Latest Net Income (local m)]]*Table1[[#This Row],[Fx]]</f>
        <v>16.818331689277858</v>
      </c>
      <c r="S214" s="15">
        <f>Table1[[#This Row],[Latest Net Income ($m)]]/Table1[[#This Row],[Previous Net Income ($m)]]-1</f>
        <v>-0.30160467782344513</v>
      </c>
      <c r="T214" s="1">
        <f>Table1[[#This Row],[Latest Number Employed]]</f>
        <v>2332</v>
      </c>
      <c r="U214" s="1">
        <f>Table1[[#This Row],[Latest Operating Profit (local m)]]*Table1[[#This Row],[Fx]]</f>
        <v>23.221953183236145</v>
      </c>
      <c r="V214" s="1">
        <v>238.04295841613313</v>
      </c>
      <c r="W214" s="1">
        <v>238.04295841613313</v>
      </c>
      <c r="X214" s="1">
        <v>20.979438138558962</v>
      </c>
      <c r="Y214" s="1">
        <v>24.081392236224303</v>
      </c>
      <c r="Z214" s="1">
        <v>2231</v>
      </c>
      <c r="AA214" s="1">
        <v>34.077439385511191</v>
      </c>
      <c r="AB214" s="1">
        <v>1535.3286536799999</v>
      </c>
      <c r="AC214" s="1">
        <v>1535.3286536799999</v>
      </c>
      <c r="AD214" s="1">
        <v>135.31310787999999</v>
      </c>
      <c r="AE214" s="1">
        <v>155.32008074000001</v>
      </c>
      <c r="AF214" s="1">
        <v>219.79255122999999</v>
      </c>
      <c r="AG214" s="1"/>
    </row>
    <row r="215" spans="1:33">
      <c r="A215" t="s">
        <v>108</v>
      </c>
      <c r="B215" t="s">
        <v>34</v>
      </c>
      <c r="C215" t="s">
        <v>109</v>
      </c>
      <c r="D215" t="s">
        <v>48</v>
      </c>
      <c r="E215">
        <f>_xlfn.XLOOKUP(Table1[[#This Row],[Currency]],Fx!$H$5:$H$24,Fx!$I$5:$I$24,"NA",0,1)</f>
        <v>0.12771022000000001</v>
      </c>
      <c r="F215" s="1">
        <v>1785.579</v>
      </c>
      <c r="G215" s="1">
        <v>1785.579</v>
      </c>
      <c r="H215" s="1">
        <v>1.1659999999999999</v>
      </c>
      <c r="I215" s="1">
        <v>251.04400000000001</v>
      </c>
      <c r="J215" s="1">
        <v>1789</v>
      </c>
      <c r="K215" s="1">
        <v>410.76</v>
      </c>
      <c r="L215" s="1">
        <f>Table1[[#This Row],[Latest Total Sales (local m)]]*Table1[[#This Row],[Fx]]</f>
        <v>228.03668691738002</v>
      </c>
      <c r="M215" s="15">
        <f>Table1[[#This Row],[Latest Total Sales ($m)]]/Table1[[#This Row],[Previous Total Sales ($m)]]-1</f>
        <v>0.11088983301416389</v>
      </c>
      <c r="N215" s="1">
        <f>IF(Table1[[#This Row],[Latest Pharma Sales (local m)]]*Table1[[#This Row],[Fx]]=0,"",Table1[[#This Row],[Latest Pharma Sales (local m)]]*Table1[[#This Row],[Fx]])</f>
        <v>228.03668691738002</v>
      </c>
      <c r="O215" s="15">
        <f>Table1[[#This Row],[Latest Pharma Sales ($m)]]/Table1[[#This Row],[Previous Pharma Sales ($m)]]-1</f>
        <v>0.11088983301416389</v>
      </c>
      <c r="P215" s="1">
        <f>Table1[[#This Row],[Latest R&amp;D (local m)]]*Table1[[#This Row],[Fx]]</f>
        <v>0.14891011652</v>
      </c>
      <c r="Q215" s="15">
        <f>Table1[[#This Row],[Latest R&amp;D ($m)]]/Table1[[#This Row],[Previous R&amp;D ($m)]]-1</f>
        <v>-0.8258701174530253</v>
      </c>
      <c r="R215" s="1">
        <f>Table1[[#This Row],[Latest Net Income (local m)]]*Table1[[#This Row],[Fx]]</f>
        <v>32.060884469680005</v>
      </c>
      <c r="S215" s="15">
        <f>Table1[[#This Row],[Latest Net Income ($m)]]/Table1[[#This Row],[Previous Net Income ($m)]]-1</f>
        <v>0.40263915080685231</v>
      </c>
      <c r="T215" s="1">
        <f>Table1[[#This Row],[Latest Number Employed]]</f>
        <v>1789</v>
      </c>
      <c r="U215" s="1">
        <f>Table1[[#This Row],[Latest Operating Profit (local m)]]*Table1[[#This Row],[Fx]]</f>
        <v>52.458249967200004</v>
      </c>
      <c r="V215" s="1">
        <v>205.27389858150997</v>
      </c>
      <c r="W215" s="1">
        <v>205.27389858150997</v>
      </c>
      <c r="X215" s="1">
        <v>0.85516692678999995</v>
      </c>
      <c r="Y215" s="1">
        <v>22.857542833619998</v>
      </c>
      <c r="Z215" s="1">
        <v>1736</v>
      </c>
      <c r="AA215" s="1">
        <v>33.564433458159996</v>
      </c>
      <c r="AB215" s="1">
        <v>1595.5429999999999</v>
      </c>
      <c r="AC215" s="1">
        <v>1595.5429999999999</v>
      </c>
      <c r="AD215" s="1">
        <v>6.6470000000000002</v>
      </c>
      <c r="AE215" s="1">
        <v>177.666</v>
      </c>
      <c r="AF215" s="1">
        <v>260.88799999999998</v>
      </c>
      <c r="AG215" s="1"/>
    </row>
    <row r="216" spans="1:33">
      <c r="A216" t="s">
        <v>107</v>
      </c>
      <c r="B216" t="s">
        <v>34</v>
      </c>
      <c r="C216" t="s">
        <v>73</v>
      </c>
      <c r="D216" t="s">
        <v>74</v>
      </c>
      <c r="E216">
        <f>_xlfn.XLOOKUP(Table1[[#This Row],[Currency]],Fx!$H$5:$H$24,Fx!$I$5:$I$24,"NA",0,1)</f>
        <v>1.0537698</v>
      </c>
      <c r="F216" s="1">
        <v>205.62200000000001</v>
      </c>
      <c r="G216" s="1">
        <v>205.62200000000001</v>
      </c>
      <c r="H216" s="1">
        <v>52.530999999999999</v>
      </c>
      <c r="I216" s="1">
        <v>13.673999999999999</v>
      </c>
      <c r="J216" s="1">
        <v>332</v>
      </c>
      <c r="K216" s="1">
        <v>18.233000000000001</v>
      </c>
      <c r="L216" s="1">
        <f>Table1[[#This Row],[Latest Total Sales (local m)]]*Table1[[#This Row],[Fx]]</f>
        <v>216.67825381560002</v>
      </c>
      <c r="M216" s="15">
        <f>Table1[[#This Row],[Latest Total Sales ($m)]]/Table1[[#This Row],[Previous Total Sales ($m)]]-1</f>
        <v>-7.479318969369031E-2</v>
      </c>
      <c r="N216" s="1">
        <f>IF(Table1[[#This Row],[Latest Pharma Sales (local m)]]*Table1[[#This Row],[Fx]]=0,"",Table1[[#This Row],[Latest Pharma Sales (local m)]]*Table1[[#This Row],[Fx]])</f>
        <v>216.67825381560002</v>
      </c>
      <c r="O216" s="15">
        <f>Table1[[#This Row],[Latest Pharma Sales ($m)]]/Table1[[#This Row],[Previous Pharma Sales ($m)]]-1</f>
        <v>-7.479318969369031E-2</v>
      </c>
      <c r="P216" s="1">
        <f>Table1[[#This Row],[Latest R&amp;D (local m)]]*Table1[[#This Row],[Fx]]</f>
        <v>55.355581363799999</v>
      </c>
      <c r="Q216" s="15">
        <f>Table1[[#This Row],[Latest R&amp;D ($m)]]/Table1[[#This Row],[Previous R&amp;D ($m)]]-1</f>
        <v>-0.3349279129045305</v>
      </c>
      <c r="R216" s="1">
        <f>Table1[[#This Row],[Latest Net Income (local m)]]*Table1[[#This Row],[Fx]]</f>
        <v>14.409248245199999</v>
      </c>
      <c r="S216" s="15">
        <f>Table1[[#This Row],[Latest Net Income ($m)]]/Table1[[#This Row],[Previous Net Income ($m)]]-1</f>
        <v>-0.23841459576510649</v>
      </c>
      <c r="T216" s="1">
        <f>Table1[[#This Row],[Latest Number Employed]]</f>
        <v>332</v>
      </c>
      <c r="U216" s="1">
        <f>Table1[[#This Row],[Latest Operating Profit (local m)]]*Table1[[#This Row],[Fx]]</f>
        <v>19.213384763400001</v>
      </c>
      <c r="V216" s="1">
        <v>234.1944</v>
      </c>
      <c r="W216" s="1">
        <v>234.1944</v>
      </c>
      <c r="X216" s="1">
        <v>83.232453200000009</v>
      </c>
      <c r="Y216" s="1">
        <v>18.920068800000003</v>
      </c>
      <c r="Z216" s="1">
        <v>321</v>
      </c>
      <c r="AA216" s="1">
        <v>16.0399508</v>
      </c>
      <c r="AB216" s="1">
        <v>198</v>
      </c>
      <c r="AC216" s="1">
        <v>198</v>
      </c>
      <c r="AD216" s="1">
        <v>70.369</v>
      </c>
      <c r="AE216" s="1">
        <v>15.996</v>
      </c>
      <c r="AF216" s="1">
        <v>13.561</v>
      </c>
      <c r="AG216" s="1"/>
    </row>
    <row r="217" spans="1:33">
      <c r="A217" t="s">
        <v>106</v>
      </c>
      <c r="B217" t="s">
        <v>94</v>
      </c>
      <c r="C217" t="s">
        <v>43</v>
      </c>
      <c r="D217" t="s">
        <v>44</v>
      </c>
      <c r="E217">
        <f>_xlfn.XLOOKUP(Table1[[#This Row],[Currency]],Fx!$H$5:$H$24,Fx!$I$5:$I$24,"NA",0,1)</f>
        <v>0.14885238000000001</v>
      </c>
      <c r="F217" s="1">
        <v>1453.49270983</v>
      </c>
      <c r="G217" s="1">
        <v>1453.49270983</v>
      </c>
      <c r="H217" s="1">
        <v>2384</v>
      </c>
      <c r="I217" s="1">
        <v>-2584.0774726899999</v>
      </c>
      <c r="J217" s="1">
        <v>2961</v>
      </c>
      <c r="K217" s="1">
        <v>-2677.1842622899999</v>
      </c>
      <c r="L217" s="1">
        <f>Table1[[#This Row],[Latest Total Sales (local m)]]*Table1[[#This Row],[Fx]]</f>
        <v>216.35584917084489</v>
      </c>
      <c r="M217" s="15">
        <f>Table1[[#This Row],[Latest Total Sales ($m)]]/Table1[[#This Row],[Previous Total Sales ($m)]]-1</f>
        <v>-0.65329035081581543</v>
      </c>
      <c r="N217" s="1">
        <f>IF(Table1[[#This Row],[Latest Pharma Sales (local m)]]*Table1[[#This Row],[Fx]]=0,"",Table1[[#This Row],[Latest Pharma Sales (local m)]]*Table1[[#This Row],[Fx]])</f>
        <v>216.35584917084489</v>
      </c>
      <c r="O217" s="15">
        <f>Table1[[#This Row],[Latest Pharma Sales ($m)]]/Table1[[#This Row],[Previous Pharma Sales ($m)]]-1</f>
        <v>-0.65329035081581543</v>
      </c>
      <c r="P217" s="1">
        <f>Table1[[#This Row],[Latest R&amp;D (local m)]]*Table1[[#This Row],[Fx]]</f>
        <v>354.86407392000001</v>
      </c>
      <c r="Q217" s="15">
        <f>Table1[[#This Row],[Latest R&amp;D ($m)]]/Table1[[#This Row],[Previous R&amp;D ($m)]]-1</f>
        <v>0.10637498605472318</v>
      </c>
      <c r="R217" s="1">
        <f>Table1[[#This Row],[Latest Net Income (local m)]]*Table1[[#This Row],[Fx]]</f>
        <v>-384.64608191429153</v>
      </c>
      <c r="S217" s="15">
        <f>Table1[[#This Row],[Latest Net Income ($m)]]/Table1[[#This Row],[Previous Net Income ($m)]]-1</f>
        <v>2.4052091667593465</v>
      </c>
      <c r="T217" s="1">
        <f>Table1[[#This Row],[Latest Number Employed]]</f>
        <v>2961</v>
      </c>
      <c r="U217" s="1">
        <f>Table1[[#This Row],[Latest Operating Profit (local m)]]*Table1[[#This Row],[Fx]]</f>
        <v>-398.50524914041074</v>
      </c>
      <c r="V217" s="1">
        <v>624.02603930965006</v>
      </c>
      <c r="W217" s="1">
        <v>624.02603930965006</v>
      </c>
      <c r="X217" s="1">
        <v>320.74484545735004</v>
      </c>
      <c r="Y217" s="1">
        <v>-112.95813651305001</v>
      </c>
      <c r="Z217" s="1">
        <v>2805</v>
      </c>
      <c r="AA217" s="1">
        <v>-91.886309085200011</v>
      </c>
      <c r="AB217" s="1">
        <v>4024.8409999999999</v>
      </c>
      <c r="AC217" s="1">
        <v>4024.8409999999999</v>
      </c>
      <c r="AD217" s="1">
        <v>2068.739</v>
      </c>
      <c r="AE217" s="1">
        <v>-728.55700000000002</v>
      </c>
      <c r="AF217" s="1">
        <v>-592.64800000000002</v>
      </c>
      <c r="AG217" s="1"/>
    </row>
    <row r="218" spans="1:33">
      <c r="A218" t="s">
        <v>105</v>
      </c>
      <c r="B218" t="s">
        <v>94</v>
      </c>
      <c r="C218" t="s">
        <v>35</v>
      </c>
      <c r="D218" t="s">
        <v>36</v>
      </c>
      <c r="E218">
        <f>_xlfn.XLOOKUP(Table1[[#This Row],[Currency]],Fx!$H$5:$H$24,Fx!$I$5:$I$24,"NA",0,1)</f>
        <v>1</v>
      </c>
      <c r="F218" s="1">
        <v>211.042</v>
      </c>
      <c r="G218" s="1">
        <v>211.042</v>
      </c>
      <c r="H218" s="1">
        <v>199.358</v>
      </c>
      <c r="I218" s="1">
        <v>-291.75400000000002</v>
      </c>
      <c r="J218" s="1">
        <v>359</v>
      </c>
      <c r="L218" s="1">
        <f>Table1[[#This Row],[Latest Total Sales (local m)]]*Table1[[#This Row],[Fx]]</f>
        <v>211.042</v>
      </c>
      <c r="M218" s="15">
        <f>Table1[[#This Row],[Latest Total Sales ($m)]]/Table1[[#This Row],[Previous Total Sales ($m)]]-1</f>
        <v>-0.3537242268435864</v>
      </c>
      <c r="N218" s="1">
        <f>IF(Table1[[#This Row],[Latest Pharma Sales (local m)]]*Table1[[#This Row],[Fx]]=0,"",Table1[[#This Row],[Latest Pharma Sales (local m)]]*Table1[[#This Row],[Fx]])</f>
        <v>211.042</v>
      </c>
      <c r="O218" s="15">
        <f>Table1[[#This Row],[Latest Pharma Sales ($m)]]/Table1[[#This Row],[Previous Pharma Sales ($m)]]-1</f>
        <v>-0.3537242268435864</v>
      </c>
      <c r="P218" s="1">
        <f>Table1[[#This Row],[Latest R&amp;D (local m)]]*Table1[[#This Row],[Fx]]</f>
        <v>199.358</v>
      </c>
      <c r="Q218" s="15">
        <f>Table1[[#This Row],[Latest R&amp;D ($m)]]/Table1[[#This Row],[Previous R&amp;D ($m)]]-1</f>
        <v>-0.4509632200052327</v>
      </c>
      <c r="R218" s="1">
        <f>Table1[[#This Row],[Latest Net Income (local m)]]*Table1[[#This Row],[Fx]]</f>
        <v>-291.75400000000002</v>
      </c>
      <c r="S218" s="15">
        <f>Table1[[#This Row],[Latest Net Income ($m)]]/Table1[[#This Row],[Previous Net Income ($m)]]-1</f>
        <v>1.621037965865546E-2</v>
      </c>
      <c r="T218" s="1">
        <f>Table1[[#This Row],[Latest Number Employed]]</f>
        <v>359</v>
      </c>
      <c r="U218" s="1">
        <f>Table1[[#This Row],[Latest Operating Profit (local m)]]*Table1[[#This Row],[Fx]]</f>
        <v>0</v>
      </c>
      <c r="V218" s="1">
        <v>326.55099999999999</v>
      </c>
      <c r="W218" s="1">
        <v>326.55099999999999</v>
      </c>
      <c r="X218" s="1">
        <v>363.10500000000002</v>
      </c>
      <c r="Y218" s="1">
        <v>-287.10000000000002</v>
      </c>
      <c r="Z218" s="1">
        <v>332</v>
      </c>
      <c r="AA218" s="1">
        <v>37.4</v>
      </c>
      <c r="AB218" s="1">
        <v>326.55099999999999</v>
      </c>
      <c r="AC218" s="1">
        <v>326.55099999999999</v>
      </c>
      <c r="AD218" s="1">
        <v>363.10500000000002</v>
      </c>
      <c r="AE218" s="1">
        <v>-287.10000000000002</v>
      </c>
      <c r="AF218" s="1">
        <v>37.4</v>
      </c>
      <c r="AG218" s="1"/>
    </row>
    <row r="219" spans="1:33">
      <c r="A219" s="32" t="s">
        <v>102</v>
      </c>
      <c r="B219" t="s">
        <v>34</v>
      </c>
      <c r="C219" t="s">
        <v>58</v>
      </c>
      <c r="D219" t="s">
        <v>59</v>
      </c>
      <c r="E219">
        <f>_xlfn.XLOOKUP(Table1[[#This Row],[Currency]],Fx!$H$5:$H$24,Fx!$I$5:$I$24,"NA",0,1)</f>
        <v>7.7677530000000005E-4</v>
      </c>
      <c r="F219" s="1">
        <v>246179.12002</v>
      </c>
      <c r="G219" s="1">
        <v>246179.12002</v>
      </c>
      <c r="H219" s="21">
        <v>123046</v>
      </c>
      <c r="I219" s="1">
        <v>-139430.87768400001</v>
      </c>
      <c r="J219" s="1">
        <v>278</v>
      </c>
      <c r="K219" s="1">
        <v>-131078.02819099999</v>
      </c>
      <c r="L219" s="1">
        <f>Table1[[#This Row],[Latest Total Sales (local m)]]*Table1[[#This Row],[Fx]]</f>
        <v>191.22585980727152</v>
      </c>
      <c r="M219" s="17">
        <f>Table1[[#This Row],[Latest Total Sales ($m)]]/Table1[[#This Row],[Previous Total Sales ($m)]]-1</f>
        <v>-0.4774194913665305</v>
      </c>
      <c r="N219" s="1">
        <f>IF(Table1[[#This Row],[Latest Pharma Sales (local m)]]*Table1[[#This Row],[Fx]]=0,"",Table1[[#This Row],[Latest Pharma Sales (local m)]]*Table1[[#This Row],[Fx]])</f>
        <v>191.22585980727152</v>
      </c>
      <c r="O219" s="1">
        <f>Table1[[#This Row],[Latest Pharma Sales ($m)]]/Table1[[#This Row],[Previous Pharma Sales ($m)]]-1</f>
        <v>-0.4774194913665305</v>
      </c>
      <c r="P219" s="1">
        <f>Table1[[#This Row],[Latest R&amp;D (local m)]]*Table1[[#This Row],[Fx]]</f>
        <v>95.579093563800001</v>
      </c>
      <c r="Q219" s="1" t="e">
        <f>Table1[[#This Row],[Latest R&amp;D ($m)]]/Table1[[#This Row],[Previous R&amp;D ($m)]]-1</f>
        <v>#VALUE!</v>
      </c>
      <c r="R219" s="1">
        <f>Table1[[#This Row],[Latest Net Income (local m)]]*Table1[[#This Row],[Fx]]</f>
        <v>-108.30646184225242</v>
      </c>
      <c r="S219" s="1">
        <f>Table1[[#This Row],[Latest Net Income ($m)]]/Table1[[#This Row],[Previous Net Income ($m)]]-1</f>
        <v>-2.9108665914969016</v>
      </c>
      <c r="T219" s="1">
        <f>Table1[[#This Row],[Latest Number Employed]]</f>
        <v>278</v>
      </c>
      <c r="U219" s="1">
        <f>Table1[[#This Row],[Latest Operating Profit (local m)]]*Table1[[#This Row],[Fx]]</f>
        <v>-101.81817467147248</v>
      </c>
      <c r="V219" s="1">
        <v>365.92612362700004</v>
      </c>
      <c r="W219" s="1">
        <v>365.92612362700004</v>
      </c>
      <c r="X219" s="1" t="e">
        <v>#VALUE!</v>
      </c>
      <c r="Y219" s="1">
        <v>56.679237747000002</v>
      </c>
      <c r="Z219" s="1">
        <v>245</v>
      </c>
      <c r="AA219" s="1">
        <v>83.000185950800002</v>
      </c>
      <c r="AB219" s="1">
        <v>418645</v>
      </c>
      <c r="AC219" s="1">
        <v>418645</v>
      </c>
      <c r="AD219" s="1" t="s">
        <v>103</v>
      </c>
      <c r="AE219" s="1">
        <v>64845</v>
      </c>
      <c r="AF219" s="1">
        <v>94958</v>
      </c>
      <c r="AG219" s="21" t="s">
        <v>104</v>
      </c>
    </row>
    <row r="220" spans="1:33">
      <c r="A220" t="s">
        <v>101</v>
      </c>
      <c r="B220" t="s">
        <v>34</v>
      </c>
      <c r="C220" t="s">
        <v>46</v>
      </c>
      <c r="D220" t="s">
        <v>48</v>
      </c>
      <c r="E220">
        <f>_xlfn.XLOOKUP(Table1[[#This Row],[Currency]],Fx!$H$5:$H$24,Fx!$I$5:$I$24,"NA",0,1)</f>
        <v>0.12771022000000001</v>
      </c>
      <c r="F220" s="1">
        <v>1317.7106160000001</v>
      </c>
      <c r="G220" s="1">
        <v>1317.7106160000001</v>
      </c>
      <c r="H220" s="1">
        <v>23.507774999999999</v>
      </c>
      <c r="I220" s="1">
        <v>225.41130999999999</v>
      </c>
      <c r="J220" s="1">
        <v>1462</v>
      </c>
      <c r="K220" s="1">
        <v>260.34278</v>
      </c>
      <c r="L220" s="1">
        <f>Table1[[#This Row],[Latest Total Sales (local m)]]*Table1[[#This Row],[Fx]]</f>
        <v>168.28511266569555</v>
      </c>
      <c r="M220" s="15">
        <f>Table1[[#This Row],[Latest Total Sales ($m)]]/Table1[[#This Row],[Previous Total Sales ($m)]]-1</f>
        <v>-0.201441783058533</v>
      </c>
      <c r="N220" s="1">
        <f>IF(Table1[[#This Row],[Latest Pharma Sales (local m)]]*Table1[[#This Row],[Fx]]=0,"",Table1[[#This Row],[Latest Pharma Sales (local m)]]*Table1[[#This Row],[Fx]])</f>
        <v>168.28511266569555</v>
      </c>
      <c r="O220" s="15">
        <f>Table1[[#This Row],[Latest Pharma Sales ($m)]]/Table1[[#This Row],[Previous Pharma Sales ($m)]]-1</f>
        <v>-0.201441783058533</v>
      </c>
      <c r="P220" s="1">
        <f>Table1[[#This Row],[Latest R&amp;D (local m)]]*Table1[[#This Row],[Fx]]</f>
        <v>3.0021831169605</v>
      </c>
      <c r="Q220" s="15">
        <f>Table1[[#This Row],[Latest R&amp;D ($m)]]/Table1[[#This Row],[Previous R&amp;D ($m)]]-1</f>
        <v>-2.7699029994134539E-2</v>
      </c>
      <c r="R220" s="1">
        <f>Table1[[#This Row],[Latest Net Income (local m)]]*Table1[[#This Row],[Fx]]</f>
        <v>28.787327990588203</v>
      </c>
      <c r="S220" s="15">
        <f>Table1[[#This Row],[Latest Net Income ($m)]]/Table1[[#This Row],[Previous Net Income ($m)]]-1</f>
        <v>-0.35330420120330897</v>
      </c>
      <c r="T220" s="1">
        <f>Table1[[#This Row],[Latest Number Employed]]</f>
        <v>1462</v>
      </c>
      <c r="U220" s="1">
        <f>Table1[[#This Row],[Latest Operating Profit (local m)]]*Table1[[#This Row],[Fx]]</f>
        <v>33.248433709211604</v>
      </c>
      <c r="V220" s="1">
        <v>210.73618565999999</v>
      </c>
      <c r="W220" s="1">
        <v>210.73618565999999</v>
      </c>
      <c r="X220" s="1">
        <v>3.0877096799999997</v>
      </c>
      <c r="Y220" s="1">
        <v>44.51448122</v>
      </c>
      <c r="Z220" s="1">
        <v>1379</v>
      </c>
      <c r="AA220" s="1">
        <v>51.847791709999996</v>
      </c>
      <c r="AB220" s="1">
        <v>1638</v>
      </c>
      <c r="AC220" s="1">
        <v>1638</v>
      </c>
      <c r="AD220" s="1">
        <v>24</v>
      </c>
      <c r="AE220" s="1">
        <v>346</v>
      </c>
      <c r="AF220" s="1">
        <v>403</v>
      </c>
      <c r="AG220" s="1"/>
    </row>
    <row r="221" spans="1:33">
      <c r="A221" t="s">
        <v>100</v>
      </c>
      <c r="B221" t="s">
        <v>94</v>
      </c>
      <c r="C221" t="s">
        <v>43</v>
      </c>
      <c r="D221" t="s">
        <v>44</v>
      </c>
      <c r="E221">
        <f>_xlfn.XLOOKUP(Table1[[#This Row],[Currency]],Fx!$H$5:$H$24,Fx!$I$5:$I$24,"NA",0,1)</f>
        <v>0.14885238000000001</v>
      </c>
      <c r="F221" s="1">
        <v>1118.85052524</v>
      </c>
      <c r="G221" s="1">
        <v>1118.85052524</v>
      </c>
      <c r="H221" s="1">
        <v>52.965567159999999</v>
      </c>
      <c r="I221" s="1">
        <v>190.80450754</v>
      </c>
      <c r="J221" s="1">
        <v>1380</v>
      </c>
      <c r="K221" s="1">
        <v>228.36677388999999</v>
      </c>
      <c r="L221" s="1">
        <f>Table1[[#This Row],[Latest Total Sales (local m)]]*Table1[[#This Row],[Fx]]</f>
        <v>166.54356354622408</v>
      </c>
      <c r="M221" s="15">
        <f>Table1[[#This Row],[Latest Total Sales ($m)]]/Table1[[#This Row],[Previous Total Sales ($m)]]-1</f>
        <v>-2.3993101035044484E-2</v>
      </c>
      <c r="N221" s="1">
        <f>IF(Table1[[#This Row],[Latest Pharma Sales (local m)]]*Table1[[#This Row],[Fx]]=0,"",Table1[[#This Row],[Latest Pharma Sales (local m)]]*Table1[[#This Row],[Fx]])</f>
        <v>166.54356354622408</v>
      </c>
      <c r="O221" s="15">
        <f>Table1[[#This Row],[Latest Pharma Sales ($m)]]/Table1[[#This Row],[Previous Pharma Sales ($m)]]-1</f>
        <v>-2.3993101035044484E-2</v>
      </c>
      <c r="P221" s="1">
        <f>Table1[[#This Row],[Latest R&amp;D (local m)]]*Table1[[#This Row],[Fx]]</f>
        <v>7.8840507298158409</v>
      </c>
      <c r="Q221" s="15">
        <f>Table1[[#This Row],[Latest R&amp;D ($m)]]/Table1[[#This Row],[Previous R&amp;D ($m)]]-1</f>
        <v>-0.35891573973904045</v>
      </c>
      <c r="R221" s="1">
        <f>Table1[[#This Row],[Latest Net Income (local m)]]*Table1[[#This Row],[Fx]]</f>
        <v>28.401705062056948</v>
      </c>
      <c r="S221" s="15">
        <f>Table1[[#This Row],[Latest Net Income ($m)]]/Table1[[#This Row],[Previous Net Income ($m)]]-1</f>
        <v>0.30740475073923901</v>
      </c>
      <c r="T221" s="1">
        <f>Table1[[#This Row],[Latest Number Employed]]</f>
        <v>1380</v>
      </c>
      <c r="U221" s="1">
        <f>Table1[[#This Row],[Latest Operating Profit (local m)]]*Table1[[#This Row],[Fx]]</f>
        <v>33.99293780644836</v>
      </c>
      <c r="V221" s="1">
        <v>170.63769090448201</v>
      </c>
      <c r="W221" s="1">
        <v>170.63769090448201</v>
      </c>
      <c r="X221" s="1">
        <v>12.297994536017093</v>
      </c>
      <c r="Y221" s="1">
        <v>21.723727901400022</v>
      </c>
      <c r="Z221" s="1">
        <v>1432</v>
      </c>
      <c r="AA221" s="1">
        <v>26.640790396052555</v>
      </c>
      <c r="AB221" s="1">
        <v>1100.5783913400001</v>
      </c>
      <c r="AC221" s="1">
        <v>1100.5783913400001</v>
      </c>
      <c r="AD221" s="1">
        <v>79.319562820000002</v>
      </c>
      <c r="AE221" s="1">
        <v>140.11362543000001</v>
      </c>
      <c r="AF221" s="1">
        <v>171.82767817999999</v>
      </c>
      <c r="AG221" s="1"/>
    </row>
    <row r="222" spans="1:33">
      <c r="A222" t="s">
        <v>99</v>
      </c>
      <c r="B222" t="s">
        <v>34</v>
      </c>
      <c r="C222" t="s">
        <v>39</v>
      </c>
      <c r="D222" t="s">
        <v>40</v>
      </c>
      <c r="E222">
        <f>_xlfn.XLOOKUP(Table1[[#This Row],[Currency]],Fx!$H$5:$H$24,Fx!$I$5:$I$24,"NA",0,1)</f>
        <v>3.3618915999999999E-2</v>
      </c>
      <c r="F222" s="1">
        <v>4730.4549999999999</v>
      </c>
      <c r="G222" s="1">
        <v>4730.4549999999999</v>
      </c>
      <c r="H222" s="1">
        <v>259.84300000000002</v>
      </c>
      <c r="I222" s="1">
        <v>-310.803</v>
      </c>
      <c r="J222" s="1">
        <v>917</v>
      </c>
      <c r="K222" s="1">
        <v>-149.536</v>
      </c>
      <c r="L222" s="1">
        <f>Table1[[#This Row],[Latest Total Sales (local m)]]*Table1[[#This Row],[Fx]]</f>
        <v>159.03276928678</v>
      </c>
      <c r="M222" s="15">
        <f>Table1[[#This Row],[Latest Total Sales ($m)]]/Table1[[#This Row],[Previous Total Sales ($m)]]-1</f>
        <v>-6.8118896592920586E-2</v>
      </c>
      <c r="N222" s="1">
        <f>IF(Table1[[#This Row],[Latest Pharma Sales (local m)]]*Table1[[#This Row],[Fx]]=0,"",Table1[[#This Row],[Latest Pharma Sales (local m)]]*Table1[[#This Row],[Fx]])</f>
        <v>159.03276928678</v>
      </c>
      <c r="O222" s="15">
        <f>Table1[[#This Row],[Latest Pharma Sales ($m)]]/Table1[[#This Row],[Previous Pharma Sales ($m)]]-1</f>
        <v>-6.8118896592920586E-2</v>
      </c>
      <c r="P222" s="1">
        <f>Table1[[#This Row],[Latest R&amp;D (local m)]]*Table1[[#This Row],[Fx]]</f>
        <v>8.735639990188</v>
      </c>
      <c r="Q222" s="15">
        <f>Table1[[#This Row],[Latest R&amp;D ($m)]]/Table1[[#This Row],[Previous R&amp;D ($m)]]-1</f>
        <v>-0.26279924787976827</v>
      </c>
      <c r="R222" s="1">
        <f>Table1[[#This Row],[Latest Net Income (local m)]]*Table1[[#This Row],[Fx]]</f>
        <v>-10.448859949548</v>
      </c>
      <c r="S222" s="15">
        <f>Table1[[#This Row],[Latest Net Income ($m)]]/Table1[[#This Row],[Previous Net Income ($m)]]-1</f>
        <v>-3.4322415193843101</v>
      </c>
      <c r="T222" s="1">
        <f>Table1[[#This Row],[Latest Number Employed]]</f>
        <v>917</v>
      </c>
      <c r="U222" s="1">
        <f>Table1[[#This Row],[Latest Operating Profit (local m)]]*Table1[[#This Row],[Fx]]</f>
        <v>-5.027238222976</v>
      </c>
      <c r="V222" s="1">
        <v>170.65778960999998</v>
      </c>
      <c r="W222" s="1">
        <v>170.65778960999998</v>
      </c>
      <c r="X222" s="1">
        <v>11.84974373</v>
      </c>
      <c r="Y222" s="1">
        <v>4.2959795999999999</v>
      </c>
      <c r="Z222" s="1">
        <v>0</v>
      </c>
      <c r="AA222" s="1">
        <v>-3.4367836799999996</v>
      </c>
      <c r="AB222" s="1">
        <v>4767</v>
      </c>
      <c r="AC222" s="1">
        <v>4767</v>
      </c>
      <c r="AD222" s="1">
        <v>331</v>
      </c>
      <c r="AE222" s="1">
        <v>120</v>
      </c>
      <c r="AF222" s="1">
        <v>-96</v>
      </c>
      <c r="AG222" s="1"/>
    </row>
    <row r="223" spans="1:33">
      <c r="A223" t="s">
        <v>98</v>
      </c>
      <c r="B223" t="s">
        <v>34</v>
      </c>
      <c r="C223" t="s">
        <v>46</v>
      </c>
      <c r="D223" t="s">
        <v>48</v>
      </c>
      <c r="E223">
        <f>_xlfn.XLOOKUP(Table1[[#This Row],[Currency]],Fx!$H$5:$H$24,Fx!$I$5:$I$24,"NA",0,1)</f>
        <v>0.12771022000000001</v>
      </c>
      <c r="F223" s="1">
        <v>1233.1479999999999</v>
      </c>
      <c r="G223" s="1">
        <v>1233.1479999999999</v>
      </c>
      <c r="H223" s="1">
        <v>168.88499999999999</v>
      </c>
      <c r="I223" s="1">
        <v>51.283999999999999</v>
      </c>
      <c r="J223" s="1">
        <v>1060</v>
      </c>
      <c r="K223" s="1">
        <v>76.56</v>
      </c>
      <c r="L223" s="1">
        <f>Table1[[#This Row],[Latest Total Sales (local m)]]*Table1[[#This Row],[Fx]]</f>
        <v>157.48560237256001</v>
      </c>
      <c r="M223" s="15">
        <f>Table1[[#This Row],[Latest Total Sales ($m)]]/Table1[[#This Row],[Previous Total Sales ($m)]]-1</f>
        <v>-3.3099170866097261E-2</v>
      </c>
      <c r="N223" s="1">
        <f>IF(Table1[[#This Row],[Latest Pharma Sales (local m)]]*Table1[[#This Row],[Fx]]=0,"",Table1[[#This Row],[Latest Pharma Sales (local m)]]*Table1[[#This Row],[Fx]])</f>
        <v>157.48560237256001</v>
      </c>
      <c r="O223" s="15">
        <f>Table1[[#This Row],[Latest Pharma Sales ($m)]]/Table1[[#This Row],[Previous Pharma Sales ($m)]]-1</f>
        <v>-3.3099170866097261E-2</v>
      </c>
      <c r="P223" s="1">
        <f>Table1[[#This Row],[Latest R&amp;D (local m)]]*Table1[[#This Row],[Fx]]</f>
        <v>21.5683405047</v>
      </c>
      <c r="Q223" s="15">
        <f>Table1[[#This Row],[Latest R&amp;D ($m)]]/Table1[[#This Row],[Previous R&amp;D ($m)]]-1</f>
        <v>-0.31292889064091234</v>
      </c>
      <c r="R223" s="1">
        <f>Table1[[#This Row],[Latest Net Income (local m)]]*Table1[[#This Row],[Fx]]</f>
        <v>6.5494909224800004</v>
      </c>
      <c r="S223" s="15">
        <f>Table1[[#This Row],[Latest Net Income ($m)]]/Table1[[#This Row],[Previous Net Income ($m)]]-1</f>
        <v>-0.97434094491295065</v>
      </c>
      <c r="T223" s="1">
        <f>Table1[[#This Row],[Latest Number Employed]]</f>
        <v>1060</v>
      </c>
      <c r="U223" s="1">
        <f>Table1[[#This Row],[Latest Operating Profit (local m)]]*Table1[[#This Row],[Fx]]</f>
        <v>9.7774944432000019</v>
      </c>
      <c r="V223" s="1">
        <v>162.87668561999999</v>
      </c>
      <c r="W223" s="1">
        <v>162.87668561999999</v>
      </c>
      <c r="X223" s="1">
        <v>31.391715079999997</v>
      </c>
      <c r="Y223" s="1">
        <v>255.25066687999998</v>
      </c>
      <c r="Z223" s="1">
        <v>1319</v>
      </c>
      <c r="AA223" s="1">
        <v>-24.701677439999997</v>
      </c>
      <c r="AB223" s="1">
        <v>1266</v>
      </c>
      <c r="AC223" s="1">
        <v>1266</v>
      </c>
      <c r="AD223" s="1">
        <v>244</v>
      </c>
      <c r="AE223" s="1">
        <v>1984</v>
      </c>
      <c r="AF223" s="1">
        <v>-192</v>
      </c>
      <c r="AG223" s="1"/>
    </row>
    <row r="224" spans="1:33">
      <c r="A224" t="s">
        <v>97</v>
      </c>
      <c r="B224" t="s">
        <v>34</v>
      </c>
      <c r="C224" t="s">
        <v>77</v>
      </c>
      <c r="D224" t="s">
        <v>78</v>
      </c>
      <c r="E224">
        <f>_xlfn.XLOOKUP(Table1[[#This Row],[Currency]],Fx!$H$5:$H$24,Fx!$I$5:$I$24,"NA",0,1)</f>
        <v>7.6579064999999997E-3</v>
      </c>
      <c r="F224" s="1">
        <v>20416</v>
      </c>
      <c r="G224" s="1">
        <v>20416</v>
      </c>
      <c r="H224" s="1">
        <v>1560</v>
      </c>
      <c r="I224" s="1">
        <v>5290</v>
      </c>
      <c r="J224" s="1">
        <v>3417</v>
      </c>
      <c r="K224" s="1">
        <v>6163</v>
      </c>
      <c r="L224" s="1">
        <f>Table1[[#This Row],[Latest Total Sales (local m)]]*Table1[[#This Row],[Fx]]</f>
        <v>156.343819104</v>
      </c>
      <c r="M224" s="15">
        <f>Table1[[#This Row],[Latest Total Sales ($m)]]/Table1[[#This Row],[Previous Total Sales ($m)]]-1</f>
        <v>-1.6599320998993417E-3</v>
      </c>
      <c r="N224" s="1">
        <f>IF(Table1[[#This Row],[Latest Pharma Sales (local m)]]*Table1[[#This Row],[Fx]]=0,"",Table1[[#This Row],[Latest Pharma Sales (local m)]]*Table1[[#This Row],[Fx]])</f>
        <v>156.343819104</v>
      </c>
      <c r="O224" s="15">
        <f>Table1[[#This Row],[Latest Pharma Sales ($m)]]/Table1[[#This Row],[Previous Pharma Sales ($m)]]-1</f>
        <v>-1.6599320998993417E-3</v>
      </c>
      <c r="P224" s="1">
        <f>Table1[[#This Row],[Latest R&amp;D (local m)]]*Table1[[#This Row],[Fx]]</f>
        <v>11.946334139999999</v>
      </c>
      <c r="Q224" s="15">
        <f>Table1[[#This Row],[Latest R&amp;D ($m)]]/Table1[[#This Row],[Previous R&amp;D ($m)]]-1</f>
        <v>-0.12317446203779947</v>
      </c>
      <c r="R224" s="1">
        <f>Table1[[#This Row],[Latest Net Income (local m)]]*Table1[[#This Row],[Fx]]</f>
        <v>40.510325385000002</v>
      </c>
      <c r="S224" s="15">
        <f>Table1[[#This Row],[Latest Net Income ($m)]]/Table1[[#This Row],[Previous Net Income ($m)]]-1</f>
        <v>3.6288977527763278E-2</v>
      </c>
      <c r="T224" s="1">
        <f>Table1[[#This Row],[Latest Number Employed]]</f>
        <v>3417</v>
      </c>
      <c r="U224" s="1">
        <f>Table1[[#This Row],[Latest Operating Profit (local m)]]*Table1[[#This Row],[Fx]]</f>
        <v>47.195677759500001</v>
      </c>
      <c r="V224" s="1">
        <v>156.60377073000001</v>
      </c>
      <c r="W224" s="1">
        <v>156.60377073000001</v>
      </c>
      <c r="X224" s="1">
        <v>13.624528053510002</v>
      </c>
      <c r="Y224" s="1">
        <v>39.091726597000005</v>
      </c>
      <c r="Z224" s="1">
        <v>3313</v>
      </c>
      <c r="AA224" s="1">
        <v>48.721173116000003</v>
      </c>
      <c r="AB224" s="1">
        <v>17190</v>
      </c>
      <c r="AC224" s="1">
        <v>17190</v>
      </c>
      <c r="AD224" s="1">
        <v>1495.53</v>
      </c>
      <c r="AE224" s="1">
        <v>4291</v>
      </c>
      <c r="AF224" s="1">
        <v>5348</v>
      </c>
      <c r="AG224" s="1"/>
    </row>
    <row r="225" spans="1:33">
      <c r="A225" t="s">
        <v>96</v>
      </c>
      <c r="B225" t="s">
        <v>34</v>
      </c>
      <c r="C225" t="s">
        <v>35</v>
      </c>
      <c r="D225" t="s">
        <v>36</v>
      </c>
      <c r="E225">
        <f>_xlfn.XLOOKUP(Table1[[#This Row],[Currency]],Fx!$H$5:$H$24,Fx!$I$5:$I$24,"NA",0,1)</f>
        <v>1</v>
      </c>
      <c r="F225" s="1">
        <v>156.23400000000001</v>
      </c>
      <c r="G225" s="1">
        <v>156.23400000000001</v>
      </c>
      <c r="H225" s="21"/>
      <c r="I225" s="1">
        <v>109.625</v>
      </c>
      <c r="J225" s="1">
        <v>30</v>
      </c>
      <c r="K225" s="1">
        <v>39.405000000000001</v>
      </c>
      <c r="L225" s="1">
        <f>Table1[[#This Row],[Latest Total Sales (local m)]]*Table1[[#This Row],[Fx]]</f>
        <v>156.23400000000001</v>
      </c>
      <c r="M225" s="15">
        <f>Table1[[#This Row],[Latest Total Sales ($m)]]/Table1[[#This Row],[Previous Total Sales ($m)]]-1</f>
        <v>0.4075135135135135</v>
      </c>
      <c r="N225" s="1">
        <f>IF(Table1[[#This Row],[Latest Pharma Sales (local m)]]*Table1[[#This Row],[Fx]]=0,"",Table1[[#This Row],[Latest Pharma Sales (local m)]]*Table1[[#This Row],[Fx]])</f>
        <v>156.23400000000001</v>
      </c>
      <c r="O225" s="15">
        <f>Table1[[#This Row],[Latest Pharma Sales ($m)]]/Table1[[#This Row],[Previous Pharma Sales ($m)]]-1</f>
        <v>0.4075135135135135</v>
      </c>
      <c r="P225" s="1">
        <f>Table1[[#This Row],[Latest R&amp;D (local m)]]*Table1[[#This Row],[Fx]]</f>
        <v>0</v>
      </c>
      <c r="Q225" s="15" t="e">
        <f>Table1[[#This Row],[Latest R&amp;D ($m)]]/Table1[[#This Row],[Previous R&amp;D ($m)]]-1</f>
        <v>#DIV/0!</v>
      </c>
      <c r="R225" s="1">
        <f>Table1[[#This Row],[Latest Net Income (local m)]]*Table1[[#This Row],[Fx]]</f>
        <v>109.625</v>
      </c>
      <c r="S225" s="15">
        <f>Table1[[#This Row],[Latest Net Income ($m)]]/Table1[[#This Row],[Previous Net Income ($m)]]-1</f>
        <v>-86.577673692427794</v>
      </c>
      <c r="T225" s="1">
        <f>Table1[[#This Row],[Latest Number Employed]]</f>
        <v>30</v>
      </c>
      <c r="U225" s="1">
        <f>Table1[[#This Row],[Latest Operating Profit (local m)]]*Table1[[#This Row],[Fx]]</f>
        <v>39.405000000000001</v>
      </c>
      <c r="V225" s="1">
        <v>111</v>
      </c>
      <c r="W225" s="1">
        <v>111</v>
      </c>
      <c r="X225" s="1">
        <v>0</v>
      </c>
      <c r="Y225" s="1">
        <v>-1.2809999999999999</v>
      </c>
      <c r="Z225" s="1">
        <v>19</v>
      </c>
      <c r="AA225" s="1">
        <v>10.513</v>
      </c>
      <c r="AB225" s="1">
        <v>111</v>
      </c>
      <c r="AC225" s="1">
        <v>111</v>
      </c>
      <c r="AD225" s="1">
        <v>0</v>
      </c>
      <c r="AE225" s="1">
        <v>-1.2809999999999999</v>
      </c>
      <c r="AF225" s="1">
        <v>10.513</v>
      </c>
      <c r="AG225" s="1"/>
    </row>
    <row r="226" spans="1:33">
      <c r="A226" t="s">
        <v>95</v>
      </c>
      <c r="B226" t="s">
        <v>94</v>
      </c>
      <c r="C226" t="s">
        <v>43</v>
      </c>
      <c r="D226" t="s">
        <v>44</v>
      </c>
      <c r="E226">
        <f>_xlfn.XLOOKUP(Table1[[#This Row],[Currency]],Fx!$H$5:$H$24,Fx!$I$5:$I$24,"NA",0,1)</f>
        <v>0.14885238000000001</v>
      </c>
      <c r="F226" s="1">
        <v>1031.159838</v>
      </c>
      <c r="G226" s="1">
        <v>1031.159838</v>
      </c>
      <c r="H226" s="1">
        <v>226.85090299999999</v>
      </c>
      <c r="I226" s="1">
        <v>137.99709799999999</v>
      </c>
      <c r="J226" s="1">
        <v>910</v>
      </c>
      <c r="K226" s="1">
        <v>133.27143699999999</v>
      </c>
      <c r="L226" s="1">
        <f>Table1[[#This Row],[Latest Total Sales (local m)]]*Table1[[#This Row],[Fx]]</f>
        <v>153.49059604671444</v>
      </c>
      <c r="M226" s="15">
        <f>Table1[[#This Row],[Latest Total Sales ($m)]]/Table1[[#This Row],[Previous Total Sales ($m)]]-1</f>
        <v>-0.13183218856573375</v>
      </c>
      <c r="N226" s="1">
        <f>IF(Table1[[#This Row],[Latest Pharma Sales (local m)]]*Table1[[#This Row],[Fx]]=0,"",Table1[[#This Row],[Latest Pharma Sales (local m)]]*Table1[[#This Row],[Fx]])</f>
        <v>153.49059604671444</v>
      </c>
      <c r="O226" s="15">
        <f>Table1[[#This Row],[Latest Pharma Sales ($m)]]/Table1[[#This Row],[Previous Pharma Sales ($m)]]-1</f>
        <v>-0.13183218856573375</v>
      </c>
      <c r="P226" s="1">
        <f>Table1[[#This Row],[Latest R&amp;D (local m)]]*Table1[[#This Row],[Fx]]</f>
        <v>33.767296816699137</v>
      </c>
      <c r="Q226" s="15">
        <f>Table1[[#This Row],[Latest R&amp;D ($m)]]/Table1[[#This Row],[Previous R&amp;D ($m)]]-1</f>
        <v>-2.9391559257961442E-2</v>
      </c>
      <c r="R226" s="1">
        <f>Table1[[#This Row],[Latest Net Income (local m)]]*Table1[[#This Row],[Fx]]</f>
        <v>20.541196470393238</v>
      </c>
      <c r="S226" s="15">
        <f>Table1[[#This Row],[Latest Net Income ($m)]]/Table1[[#This Row],[Previous Net Income ($m)]]-1</f>
        <v>-0.37885994770977693</v>
      </c>
      <c r="T226" s="1">
        <f>Table1[[#This Row],[Latest Number Employed]]</f>
        <v>910</v>
      </c>
      <c r="U226" s="1">
        <f>Table1[[#This Row],[Latest Operating Profit (local m)]]*Table1[[#This Row],[Fx]]</f>
        <v>19.837770583470061</v>
      </c>
      <c r="V226" s="1">
        <v>176.79830330629122</v>
      </c>
      <c r="W226" s="1">
        <v>176.79830330629122</v>
      </c>
      <c r="X226" s="1">
        <v>34.789823990077551</v>
      </c>
      <c r="Y226" s="1">
        <v>33.070152849836703</v>
      </c>
      <c r="Z226" s="1">
        <v>776</v>
      </c>
      <c r="AA226" s="1">
        <v>33.703032346692304</v>
      </c>
      <c r="AB226" s="1">
        <v>1140.3130880000001</v>
      </c>
      <c r="AC226" s="1">
        <v>1140.3130880000001</v>
      </c>
      <c r="AD226" s="1">
        <v>224.38728699999999</v>
      </c>
      <c r="AE226" s="1">
        <v>213.29575800000001</v>
      </c>
      <c r="AF226" s="1">
        <v>217.377702</v>
      </c>
      <c r="AG226" s="1"/>
    </row>
    <row r="227" spans="1:33">
      <c r="A227" t="s">
        <v>93</v>
      </c>
      <c r="B227" t="s">
        <v>94</v>
      </c>
      <c r="C227" t="s">
        <v>43</v>
      </c>
      <c r="D227" t="s">
        <v>44</v>
      </c>
      <c r="E227">
        <f>_xlfn.XLOOKUP(Table1[[#This Row],[Currency]],Fx!$H$5:$H$24,Fx!$I$5:$I$24,"NA",0,1)</f>
        <v>0.14885238000000001</v>
      </c>
      <c r="F227" s="1">
        <v>1017.33148833</v>
      </c>
      <c r="G227" s="1">
        <v>1017.33148833</v>
      </c>
      <c r="H227" s="1">
        <v>207.02493802000001</v>
      </c>
      <c r="I227" s="1">
        <v>239.62317271000001</v>
      </c>
      <c r="J227" s="1">
        <v>1128</v>
      </c>
      <c r="K227" s="1">
        <v>242.15521552000001</v>
      </c>
      <c r="L227" s="1">
        <f>Table1[[#This Row],[Latest Total Sales (local m)]]*Table1[[#This Row],[Fx]]</f>
        <v>151.43221328686272</v>
      </c>
      <c r="M227" s="15">
        <f>Table1[[#This Row],[Latest Total Sales ($m)]]/Table1[[#This Row],[Previous Total Sales ($m)]]-1</f>
        <v>-6.8027702365716647E-2</v>
      </c>
      <c r="N227" s="1">
        <f>IF(Table1[[#This Row],[Latest Pharma Sales (local m)]]*Table1[[#This Row],[Fx]]=0,"",Table1[[#This Row],[Latest Pharma Sales (local m)]]*Table1[[#This Row],[Fx]])</f>
        <v>151.43221328686272</v>
      </c>
      <c r="O227" s="15">
        <f>Table1[[#This Row],[Latest Pharma Sales ($m)]]/Table1[[#This Row],[Previous Pharma Sales ($m)]]-1</f>
        <v>-6.8027702365716647E-2</v>
      </c>
      <c r="P227" s="1">
        <f>Table1[[#This Row],[Latest R&amp;D (local m)]]*Table1[[#This Row],[Fx]]</f>
        <v>30.81615474362949</v>
      </c>
      <c r="Q227" s="15">
        <f>Table1[[#This Row],[Latest R&amp;D ($m)]]/Table1[[#This Row],[Previous R&amp;D ($m)]]-1</f>
        <v>0.23452129673566358</v>
      </c>
      <c r="R227" s="1">
        <f>Table1[[#This Row],[Latest Net Income (local m)]]*Table1[[#This Row],[Fx]]</f>
        <v>35.668479561034552</v>
      </c>
      <c r="S227" s="15">
        <f>Table1[[#This Row],[Latest Net Income ($m)]]/Table1[[#This Row],[Previous Net Income ($m)]]-1</f>
        <v>-5.7153948046704928E-2</v>
      </c>
      <c r="T227" s="1">
        <f>Table1[[#This Row],[Latest Number Employed]]</f>
        <v>1128</v>
      </c>
      <c r="U227" s="1">
        <f>Table1[[#This Row],[Latest Operating Profit (local m)]]*Table1[[#This Row],[Fx]]</f>
        <v>36.045380159564942</v>
      </c>
      <c r="V227" s="1">
        <v>162.4857452</v>
      </c>
      <c r="W227" s="1">
        <v>162.4857452</v>
      </c>
      <c r="X227" s="1">
        <v>24.96202765</v>
      </c>
      <c r="Y227" s="1">
        <v>37.830650599999998</v>
      </c>
      <c r="Z227" s="1">
        <v>910</v>
      </c>
      <c r="AA227" s="1">
        <v>38.60586885</v>
      </c>
      <c r="AB227" s="1">
        <v>1048</v>
      </c>
      <c r="AC227" s="1">
        <v>1048</v>
      </c>
      <c r="AD227" s="1">
        <v>161</v>
      </c>
      <c r="AE227" s="1">
        <v>244</v>
      </c>
      <c r="AF227" s="1">
        <v>249</v>
      </c>
      <c r="AG227" s="1"/>
    </row>
    <row r="228" spans="1:33">
      <c r="A228" s="32" t="s">
        <v>92</v>
      </c>
      <c r="B228" t="s">
        <v>34</v>
      </c>
      <c r="C228" t="s">
        <v>58</v>
      </c>
      <c r="D228" t="s">
        <v>59</v>
      </c>
      <c r="E228">
        <f>_xlfn.XLOOKUP(Table1[[#This Row],[Currency]],Fx!$H$5:$H$24,Fx!$I$5:$I$24,"NA",0,1)</f>
        <v>7.7677530000000005E-4</v>
      </c>
      <c r="F228" s="1">
        <v>192401.642486</v>
      </c>
      <c r="G228" s="1">
        <v>192401.642486</v>
      </c>
      <c r="H228" s="21">
        <v>13596</v>
      </c>
      <c r="I228" s="1">
        <v>2133.31484</v>
      </c>
      <c r="J228" s="1">
        <v>451</v>
      </c>
      <c r="K228" s="1">
        <v>1629.2863970000001</v>
      </c>
      <c r="L228" s="1">
        <f>Table1[[#This Row],[Latest Total Sales (local m)]]*Table1[[#This Row],[Fx]]</f>
        <v>149.45284356255542</v>
      </c>
      <c r="M228" s="15">
        <f>Table1[[#This Row],[Latest Total Sales ($m)]]/Table1[[#This Row],[Previous Total Sales ($m)]]-1</f>
        <v>3.3232460869015323E-2</v>
      </c>
      <c r="N228" s="1">
        <f>IF(Table1[[#This Row],[Latest Pharma Sales (local m)]]*Table1[[#This Row],[Fx]]=0,"",Table1[[#This Row],[Latest Pharma Sales (local m)]]*Table1[[#This Row],[Fx]])</f>
        <v>149.45284356255542</v>
      </c>
      <c r="O228" s="15">
        <f>Table1[[#This Row],[Latest Pharma Sales ($m)]]/Table1[[#This Row],[Previous Pharma Sales ($m)]]-1</f>
        <v>3.3232460869015323E-2</v>
      </c>
      <c r="P228" s="1">
        <f>Table1[[#This Row],[Latest R&amp;D (local m)]]*Table1[[#This Row],[Fx]]</f>
        <v>10.561036978800001</v>
      </c>
      <c r="Q228" s="15">
        <f>Table1[[#This Row],[Latest R&amp;D ($m)]]/Table1[[#This Row],[Previous R&amp;D ($m)]]-1</f>
        <v>-0.15665787095836958</v>
      </c>
      <c r="R228" s="1">
        <f>Table1[[#This Row],[Latest Net Income (local m)]]*Table1[[#This Row],[Fx]]</f>
        <v>1.6571062748354521</v>
      </c>
      <c r="S228" s="15">
        <f>Table1[[#This Row],[Latest Net Income ($m)]]/Table1[[#This Row],[Previous Net Income ($m)]]-1</f>
        <v>-2.3787964522401559</v>
      </c>
      <c r="T228" s="1">
        <f>Table1[[#This Row],[Latest Number Employed]]</f>
        <v>451</v>
      </c>
      <c r="U228" s="1">
        <f>Table1[[#This Row],[Latest Operating Profit (local m)]]*Table1[[#This Row],[Fx]]</f>
        <v>1.2655894298155943</v>
      </c>
      <c r="V228" s="1">
        <v>144.64590421100002</v>
      </c>
      <c r="W228" s="1">
        <v>144.64590421100002</v>
      </c>
      <c r="X228" s="1">
        <v>12.522838140200001</v>
      </c>
      <c r="Y228" s="1">
        <v>-1.201849825</v>
      </c>
      <c r="Z228" s="1">
        <v>447</v>
      </c>
      <c r="AA228" s="1">
        <v>3.7139344774</v>
      </c>
      <c r="AB228" s="1">
        <v>165485</v>
      </c>
      <c r="AC228" s="1">
        <v>165485</v>
      </c>
      <c r="AD228" s="1">
        <v>14327</v>
      </c>
      <c r="AE228" s="1">
        <v>-1375</v>
      </c>
      <c r="AF228" s="1">
        <v>4249</v>
      </c>
      <c r="AG228" s="1"/>
    </row>
    <row r="229" spans="1:33">
      <c r="A229" s="32" t="s">
        <v>91</v>
      </c>
      <c r="B229" t="s">
        <v>34</v>
      </c>
      <c r="C229" t="s">
        <v>58</v>
      </c>
      <c r="D229" t="s">
        <v>59</v>
      </c>
      <c r="E229">
        <f>_xlfn.XLOOKUP(Table1[[#This Row],[Currency]],Fx!$H$5:$H$24,Fx!$I$5:$I$24,"NA",0,1)</f>
        <v>7.7677530000000005E-4</v>
      </c>
      <c r="F229" s="1">
        <v>190909.36452999999</v>
      </c>
      <c r="G229" s="1">
        <v>190909.36452999999</v>
      </c>
      <c r="H229" s="1">
        <v>24274.420292999999</v>
      </c>
      <c r="I229" s="1">
        <v>-4248</v>
      </c>
      <c r="J229" s="1">
        <v>620</v>
      </c>
      <c r="K229" s="1">
        <v>-230</v>
      </c>
      <c r="L229" s="1">
        <f>Table1[[#This Row],[Latest Total Sales (local m)]]*Table1[[#This Row],[Fx]]</f>
        <v>148.2936789056001</v>
      </c>
      <c r="M229" s="15">
        <f>Table1[[#This Row],[Latest Total Sales ($m)]]/Table1[[#This Row],[Previous Total Sales ($m)]]-1</f>
        <v>-7.0319585100531823E-2</v>
      </c>
      <c r="N229" s="1">
        <f>IF(Table1[[#This Row],[Latest Pharma Sales (local m)]]*Table1[[#This Row],[Fx]]=0,"",Table1[[#This Row],[Latest Pharma Sales (local m)]]*Table1[[#This Row],[Fx]])</f>
        <v>148.2936789056001</v>
      </c>
      <c r="O229" s="15">
        <f>Table1[[#This Row],[Latest Pharma Sales ($m)]]/Table1[[#This Row],[Previous Pharma Sales ($m)]]-1</f>
        <v>-7.0319585100531823E-2</v>
      </c>
      <c r="P229" s="1">
        <f>Table1[[#This Row],[Latest R&amp;D (local m)]]*Table1[[#This Row],[Fx]]</f>
        <v>18.855770105421165</v>
      </c>
      <c r="Q229" s="15">
        <f>Table1[[#This Row],[Latest R&amp;D ($m)]]/Table1[[#This Row],[Previous R&amp;D ($m)]]-1</f>
        <v>-0.19983992068516787</v>
      </c>
      <c r="R229" s="1">
        <f>Table1[[#This Row],[Latest Net Income (local m)]]*Table1[[#This Row],[Fx]]</f>
        <v>-3.2997414744000002</v>
      </c>
      <c r="S229" s="15">
        <f>Table1[[#This Row],[Latest Net Income ($m)]]/Table1[[#This Row],[Previous Net Income ($m)]]-1</f>
        <v>3.1168313244711996</v>
      </c>
      <c r="T229" s="1">
        <f>Table1[[#This Row],[Latest Number Employed]]</f>
        <v>620</v>
      </c>
      <c r="U229" s="1">
        <f>Table1[[#This Row],[Latest Operating Profit (local m)]]*Table1[[#This Row],[Fx]]</f>
        <v>-0.17865831900000001</v>
      </c>
      <c r="V229" s="1">
        <v>159.51038284660001</v>
      </c>
      <c r="W229" s="1">
        <v>159.51038284660001</v>
      </c>
      <c r="X229" s="1">
        <v>23.564997296000001</v>
      </c>
      <c r="Y229" s="1">
        <v>-0.80152457420000001</v>
      </c>
      <c r="Z229" s="1">
        <v>608</v>
      </c>
      <c r="AA229" s="1">
        <v>4.9140361572</v>
      </c>
      <c r="AB229" s="1">
        <v>182491</v>
      </c>
      <c r="AC229" s="1">
        <v>182491</v>
      </c>
      <c r="AD229" s="1">
        <v>26960</v>
      </c>
      <c r="AE229" s="1">
        <v>-917</v>
      </c>
      <c r="AF229" s="1">
        <v>5622</v>
      </c>
      <c r="AG229" s="1"/>
    </row>
    <row r="230" spans="1:33">
      <c r="A230" t="s">
        <v>90</v>
      </c>
      <c r="B230" t="s">
        <v>34</v>
      </c>
      <c r="C230" t="s">
        <v>43</v>
      </c>
      <c r="D230" t="s">
        <v>44</v>
      </c>
      <c r="E230">
        <f>_xlfn.XLOOKUP(Table1[[#This Row],[Currency]],Fx!$H$5:$H$24,Fx!$I$5:$I$24,"NA",0,1)</f>
        <v>0.14885238000000001</v>
      </c>
      <c r="F230" s="1">
        <v>916.06237199999998</v>
      </c>
      <c r="G230" s="1">
        <v>916.06237199999998</v>
      </c>
      <c r="H230" s="1">
        <v>47.899638000000003</v>
      </c>
      <c r="I230" s="1">
        <v>167.61553599999999</v>
      </c>
      <c r="J230" s="1">
        <v>1533</v>
      </c>
      <c r="K230" s="1">
        <v>188.79075599999999</v>
      </c>
      <c r="L230" s="1">
        <f>Table1[[#This Row],[Latest Total Sales (local m)]]*Table1[[#This Row],[Fx]]</f>
        <v>136.35806430064537</v>
      </c>
      <c r="M230" s="15">
        <f>Table1[[#This Row],[Latest Total Sales ($m)]]/Table1[[#This Row],[Previous Total Sales ($m)]]-1</f>
        <v>-1.3851672303078377E-2</v>
      </c>
      <c r="N230" s="1">
        <f>IF(Table1[[#This Row],[Latest Pharma Sales (local m)]]*Table1[[#This Row],[Fx]]=0,"",Table1[[#This Row],[Latest Pharma Sales (local m)]]*Table1[[#This Row],[Fx]])</f>
        <v>136.35806430064537</v>
      </c>
      <c r="O230" s="15">
        <f>Table1[[#This Row],[Latest Pharma Sales ($m)]]/Table1[[#This Row],[Previous Pharma Sales ($m)]]-1</f>
        <v>-1.3851672303078377E-2</v>
      </c>
      <c r="P230" s="1">
        <f>Table1[[#This Row],[Latest R&amp;D (local m)]]*Table1[[#This Row],[Fx]]</f>
        <v>7.1299751174384411</v>
      </c>
      <c r="Q230" s="15">
        <f>Table1[[#This Row],[Latest R&amp;D ($m)]]/Table1[[#This Row],[Previous R&amp;D ($m)]]-1</f>
        <v>0.16571434934070695</v>
      </c>
      <c r="R230" s="1">
        <f>Table1[[#This Row],[Latest Net Income (local m)]]*Table1[[#This Row],[Fx]]</f>
        <v>24.949971458575678</v>
      </c>
      <c r="S230" s="15">
        <f>Table1[[#This Row],[Latest Net Income ($m)]]/Table1[[#This Row],[Previous Net Income ($m)]]-1</f>
        <v>0.19335259727876419</v>
      </c>
      <c r="T230" s="1">
        <f>Table1[[#This Row],[Latest Number Employed]]</f>
        <v>1533</v>
      </c>
      <c r="U230" s="1">
        <f>Table1[[#This Row],[Latest Operating Profit (local m)]]*Table1[[#This Row],[Fx]]</f>
        <v>28.101953352599278</v>
      </c>
      <c r="V230" s="1">
        <v>138.27338187461089</v>
      </c>
      <c r="W230" s="1">
        <v>138.27338187461089</v>
      </c>
      <c r="X230" s="1">
        <v>6.1163998894505678</v>
      </c>
      <c r="Y230" s="1">
        <v>20.907459803137652</v>
      </c>
      <c r="Z230" s="1">
        <v>1532</v>
      </c>
      <c r="AA230" s="1">
        <v>23.298648888406273</v>
      </c>
      <c r="AB230" s="1">
        <v>891.83518237999999</v>
      </c>
      <c r="AC230" s="1">
        <v>891.83518237999999</v>
      </c>
      <c r="AD230" s="1">
        <v>39.44953495</v>
      </c>
      <c r="AE230" s="1">
        <v>134.84886226</v>
      </c>
      <c r="AF230" s="1">
        <v>150.27154539</v>
      </c>
      <c r="AG230" s="1"/>
    </row>
    <row r="231" spans="1:33">
      <c r="A231" t="s">
        <v>87</v>
      </c>
      <c r="B231" t="s">
        <v>88</v>
      </c>
      <c r="C231" t="s">
        <v>89</v>
      </c>
      <c r="D231" t="s">
        <v>36</v>
      </c>
      <c r="E231">
        <f>_xlfn.XLOOKUP(Table1[[#This Row],[Currency]],Fx!$H$5:$H$24,Fx!$I$5:$I$24,"NA",0,1)</f>
        <v>1</v>
      </c>
      <c r="F231" s="1">
        <v>4451</v>
      </c>
      <c r="G231" s="1">
        <v>134</v>
      </c>
      <c r="H231" s="1">
        <v>123</v>
      </c>
      <c r="I231" s="1">
        <v>-131</v>
      </c>
      <c r="J231" s="1">
        <v>8900</v>
      </c>
      <c r="K231" s="1">
        <v>173</v>
      </c>
      <c r="L231" s="1">
        <f>Table1[[#This Row],[Latest Total Sales (local m)]]*Table1[[#This Row],[Fx]]</f>
        <v>4451</v>
      </c>
      <c r="M231" s="15">
        <f>Table1[[#This Row],[Latest Total Sales ($m)]]/Table1[[#This Row],[Previous Total Sales ($m)]]-1</f>
        <v>7.5458477299635174E-2</v>
      </c>
      <c r="N231" s="1">
        <f>IF(Table1[[#This Row],[Latest Pharma Sales (local m)]]*Table1[[#This Row],[Fx]]=0,"",Table1[[#This Row],[Latest Pharma Sales (local m)]]*Table1[[#This Row],[Fx]])</f>
        <v>134</v>
      </c>
      <c r="O231" s="15">
        <f>Table1[[#This Row],[Latest Pharma Sales ($m)]]/Table1[[#This Row],[Previous Pharma Sales ($m)]]-1</f>
        <v>-0.66913580246913584</v>
      </c>
      <c r="P231" s="1">
        <f>Table1[[#This Row],[Latest R&amp;D (local m)]]*Table1[[#This Row],[Fx]]</f>
        <v>123</v>
      </c>
      <c r="Q231" s="15">
        <f>Table1[[#This Row],[Latest R&amp;D ($m)]]/Table1[[#This Row],[Previous R&amp;D ($m)]]-1</f>
        <v>8.1967213114753079E-3</v>
      </c>
      <c r="R231" s="1">
        <f>Table1[[#This Row],[Latest Net Income (local m)]]*Table1[[#This Row],[Fx]]</f>
        <v>-131</v>
      </c>
      <c r="S231" s="15">
        <f>Table1[[#This Row],[Latest Net Income ($m)]]/Table1[[#This Row],[Previous Net Income ($m)]]-1</f>
        <v>0.90130624092888234</v>
      </c>
      <c r="T231" s="1">
        <f>Table1[[#This Row],[Latest Number Employed]]</f>
        <v>8900</v>
      </c>
      <c r="U231" s="1">
        <f>Table1[[#This Row],[Latest Operating Profit (local m)]]*Table1[[#This Row],[Fx]]</f>
        <v>173</v>
      </c>
      <c r="V231" s="1">
        <v>4138.7</v>
      </c>
      <c r="W231" s="1">
        <v>405</v>
      </c>
      <c r="X231" s="1">
        <v>122</v>
      </c>
      <c r="Y231" s="1">
        <v>-68.900000000000006</v>
      </c>
      <c r="Z231" s="1">
        <v>9900</v>
      </c>
      <c r="AA231" s="1">
        <v>410.4</v>
      </c>
      <c r="AB231" s="1">
        <v>4138.7</v>
      </c>
      <c r="AC231" s="1">
        <v>405</v>
      </c>
      <c r="AD231" s="1">
        <v>122</v>
      </c>
      <c r="AE231" s="1">
        <v>-68.900000000000006</v>
      </c>
      <c r="AF231" s="1">
        <v>410.4</v>
      </c>
      <c r="AG231" s="1"/>
    </row>
    <row r="232" spans="1:33">
      <c r="A232" t="s">
        <v>86</v>
      </c>
      <c r="B232" t="s">
        <v>34</v>
      </c>
      <c r="C232" t="s">
        <v>43</v>
      </c>
      <c r="D232" t="s">
        <v>44</v>
      </c>
      <c r="E232">
        <f>_xlfn.XLOOKUP(Table1[[#This Row],[Currency]],Fx!$H$5:$H$24,Fx!$I$5:$I$24,"NA",0,1)</f>
        <v>0.14885238000000001</v>
      </c>
      <c r="F232" s="1">
        <v>896.01614099999995</v>
      </c>
      <c r="G232" s="1">
        <v>896.01614099999995</v>
      </c>
      <c r="H232" s="1">
        <v>106.019344</v>
      </c>
      <c r="I232" s="1">
        <v>348.77347099999997</v>
      </c>
      <c r="J232" s="1">
        <v>1730</v>
      </c>
      <c r="K232" s="1">
        <v>396.20695799999999</v>
      </c>
      <c r="L232" s="1">
        <f>Table1[[#This Row],[Latest Total Sales (local m)]]*Table1[[#This Row],[Fx]]</f>
        <v>133.37413510626558</v>
      </c>
      <c r="M232" s="15">
        <f>Table1[[#This Row],[Latest Total Sales ($m)]]/Table1[[#This Row],[Previous Total Sales ($m)]]-1</f>
        <v>7.0063772532285462E-2</v>
      </c>
      <c r="N232" s="1">
        <f>IF(Table1[[#This Row],[Latest Pharma Sales (local m)]]*Table1[[#This Row],[Fx]]=0,"",Table1[[#This Row],[Latest Pharma Sales (local m)]]*Table1[[#This Row],[Fx]])</f>
        <v>133.37413510626558</v>
      </c>
      <c r="O232" s="15">
        <f>Table1[[#This Row],[Latest Pharma Sales ($m)]]/Table1[[#This Row],[Previous Pharma Sales ($m)]]-1</f>
        <v>7.0063772532285462E-2</v>
      </c>
      <c r="P232" s="1">
        <f>Table1[[#This Row],[Latest R&amp;D (local m)]]*Table1[[#This Row],[Fx]]</f>
        <v>15.78123168043872</v>
      </c>
      <c r="Q232" s="15">
        <f>Table1[[#This Row],[Latest R&amp;D ($m)]]/Table1[[#This Row],[Previous R&amp;D ($m)]]-1</f>
        <v>0.36135423927779975</v>
      </c>
      <c r="R232" s="1">
        <f>Table1[[#This Row],[Latest Net Income (local m)]]*Table1[[#This Row],[Fx]]</f>
        <v>51.91576123921098</v>
      </c>
      <c r="S232" s="15">
        <f>Table1[[#This Row],[Latest Net Income ($m)]]/Table1[[#This Row],[Previous Net Income ($m)]]-1</f>
        <v>-9.3046912199994392E-3</v>
      </c>
      <c r="T232" s="1">
        <f>Table1[[#This Row],[Latest Number Employed]]</f>
        <v>1730</v>
      </c>
      <c r="U232" s="1">
        <f>Table1[[#This Row],[Latest Operating Profit (local m)]]*Table1[[#This Row],[Fx]]</f>
        <v>58.976348670860041</v>
      </c>
      <c r="V232" s="1">
        <v>124.64129571514999</v>
      </c>
      <c r="W232" s="1">
        <v>124.64129571514999</v>
      </c>
      <c r="X232" s="1">
        <v>11.592303623200001</v>
      </c>
      <c r="Y232" s="1">
        <v>52.40335830715</v>
      </c>
      <c r="Z232" s="1">
        <v>1648</v>
      </c>
      <c r="AA232" s="1">
        <v>53.642622201599998</v>
      </c>
      <c r="AB232" s="1">
        <v>803.91099999999994</v>
      </c>
      <c r="AC232" s="1">
        <v>803.91099999999994</v>
      </c>
      <c r="AD232" s="1">
        <v>74.768000000000001</v>
      </c>
      <c r="AE232" s="1">
        <v>337.99099999999999</v>
      </c>
      <c r="AF232" s="1">
        <v>345.98399999999998</v>
      </c>
      <c r="AG232" s="1"/>
    </row>
    <row r="233" spans="1:33">
      <c r="A233" t="s">
        <v>85</v>
      </c>
      <c r="B233" t="s">
        <v>34</v>
      </c>
      <c r="C233" t="s">
        <v>43</v>
      </c>
      <c r="D233" t="s">
        <v>44</v>
      </c>
      <c r="E233">
        <f>_xlfn.XLOOKUP(Table1[[#This Row],[Currency]],Fx!$H$5:$H$24,Fx!$I$5:$I$24,"NA",0,1)</f>
        <v>0.14885238000000001</v>
      </c>
      <c r="F233" s="1">
        <v>886.57093899999995</v>
      </c>
      <c r="G233" s="1">
        <v>886.57093899999995</v>
      </c>
      <c r="H233" s="1">
        <v>38.009796999999999</v>
      </c>
      <c r="I233" s="1">
        <v>178.204104</v>
      </c>
      <c r="J233" s="1">
        <v>1243</v>
      </c>
      <c r="K233" s="1">
        <v>196.548022</v>
      </c>
      <c r="L233" s="1">
        <f>Table1[[#This Row],[Latest Total Sales (local m)]]*Table1[[#This Row],[Fx]]</f>
        <v>131.96819430898481</v>
      </c>
      <c r="M233" s="15">
        <f>Table1[[#This Row],[Latest Total Sales ($m)]]/Table1[[#This Row],[Previous Total Sales ($m)]]-1</f>
        <v>0.13657872048385444</v>
      </c>
      <c r="N233" s="1">
        <f>IF(Table1[[#This Row],[Latest Pharma Sales (local m)]]*Table1[[#This Row],[Fx]]=0,"",Table1[[#This Row],[Latest Pharma Sales (local m)]]*Table1[[#This Row],[Fx]])</f>
        <v>131.96819430898481</v>
      </c>
      <c r="O233" s="15">
        <f>Table1[[#This Row],[Latest Pharma Sales ($m)]]/Table1[[#This Row],[Previous Pharma Sales ($m)]]-1</f>
        <v>0.13657872048385444</v>
      </c>
      <c r="P233" s="1">
        <f>Table1[[#This Row],[Latest R&amp;D (local m)]]*Table1[[#This Row],[Fx]]</f>
        <v>5.6578487467668603</v>
      </c>
      <c r="Q233" s="15">
        <f>Table1[[#This Row],[Latest R&amp;D ($m)]]/Table1[[#This Row],[Previous R&amp;D ($m)]]-1</f>
        <v>6.1739114593432509E-2</v>
      </c>
      <c r="R233" s="1">
        <f>Table1[[#This Row],[Latest Net Income (local m)]]*Table1[[#This Row],[Fx]]</f>
        <v>26.526105006167523</v>
      </c>
      <c r="S233" s="15">
        <f>Table1[[#This Row],[Latest Net Income ($m)]]/Table1[[#This Row],[Previous Net Income ($m)]]-1</f>
        <v>-0.81542254511768819</v>
      </c>
      <c r="T233" s="1">
        <f>Table1[[#This Row],[Latest Number Employed]]</f>
        <v>1243</v>
      </c>
      <c r="U233" s="1">
        <f>Table1[[#This Row],[Latest Operating Profit (local m)]]*Table1[[#This Row],[Fx]]</f>
        <v>29.256640858992363</v>
      </c>
      <c r="V233" s="1">
        <v>116.11003437826501</v>
      </c>
      <c r="W233" s="1">
        <v>116.11003437826501</v>
      </c>
      <c r="X233" s="1">
        <v>5.3288502504999995</v>
      </c>
      <c r="Y233" s="1">
        <v>143.71259492705002</v>
      </c>
      <c r="Z233" s="1">
        <v>1200</v>
      </c>
      <c r="AA233" s="1">
        <v>27.477920958550001</v>
      </c>
      <c r="AB233" s="1">
        <v>748.88610000000006</v>
      </c>
      <c r="AC233" s="1">
        <v>748.88610000000006</v>
      </c>
      <c r="AD233" s="1">
        <v>34.369999999999997</v>
      </c>
      <c r="AE233" s="1">
        <v>926.91700000000003</v>
      </c>
      <c r="AF233" s="1">
        <v>177.227</v>
      </c>
      <c r="AG233" s="1"/>
    </row>
    <row r="234" spans="1:33">
      <c r="A234" t="s">
        <v>84</v>
      </c>
      <c r="B234" t="s">
        <v>34</v>
      </c>
      <c r="C234" t="s">
        <v>58</v>
      </c>
      <c r="D234" t="s">
        <v>59</v>
      </c>
      <c r="E234">
        <f>_xlfn.XLOOKUP(Table1[[#This Row],[Currency]],Fx!$H$5:$H$24,Fx!$I$5:$I$24,"NA",0,1)</f>
        <v>7.7677530000000005E-4</v>
      </c>
      <c r="F234" s="1">
        <v>154038.83926800001</v>
      </c>
      <c r="G234" s="1">
        <v>154038.83926800001</v>
      </c>
      <c r="H234" s="1">
        <v>7053.9070000000002</v>
      </c>
      <c r="I234" s="1">
        <v>7433.6821630000004</v>
      </c>
      <c r="J234" s="1">
        <v>471</v>
      </c>
      <c r="K234" s="1">
        <v>9633.0991740000009</v>
      </c>
      <c r="L234" s="1">
        <f>Table1[[#This Row],[Latest Total Sales (local m)]]*Table1[[#This Row],[Fx]]</f>
        <v>119.6535655840525</v>
      </c>
      <c r="M234" s="15">
        <f>Table1[[#This Row],[Latest Total Sales ($m)]]/Table1[[#This Row],[Previous Total Sales ($m)]]-1</f>
        <v>-4.1379108027452705E-2</v>
      </c>
      <c r="N234" s="1">
        <f>IF(Table1[[#This Row],[Latest Pharma Sales (local m)]]*Table1[[#This Row],[Fx]]=0,"",Table1[[#This Row],[Latest Pharma Sales (local m)]]*Table1[[#This Row],[Fx]])</f>
        <v>119.6535655840525</v>
      </c>
      <c r="O234" s="15">
        <f>Table1[[#This Row],[Latest Pharma Sales ($m)]]/Table1[[#This Row],[Previous Pharma Sales ($m)]]-1</f>
        <v>-4.1379108027452705E-2</v>
      </c>
      <c r="P234" s="1">
        <f>Table1[[#This Row],[Latest R&amp;D (local m)]]*Table1[[#This Row],[Fx]]</f>
        <v>5.4793007260971001</v>
      </c>
      <c r="Q234" s="15">
        <f>Table1[[#This Row],[Latest R&amp;D ($m)]]/Table1[[#This Row],[Previous R&amp;D ($m)]]-1</f>
        <v>-0.37431858663892625</v>
      </c>
      <c r="R234" s="1">
        <f>Table1[[#This Row],[Latest Net Income (local m)]]*Table1[[#This Row],[Fx]]</f>
        <v>5.7743006922689748</v>
      </c>
      <c r="S234" s="15">
        <f>Table1[[#This Row],[Latest Net Income ($m)]]/Table1[[#This Row],[Previous Net Income ($m)]]-1</f>
        <v>0.19310142874075331</v>
      </c>
      <c r="T234" s="1">
        <f>Table1[[#This Row],[Latest Number Employed]]</f>
        <v>471</v>
      </c>
      <c r="U234" s="1">
        <f>Table1[[#This Row],[Latest Operating Profit (local m)]]*Table1[[#This Row],[Fx]]</f>
        <v>7.4827535008136037</v>
      </c>
      <c r="V234" s="1">
        <v>124.8184413526</v>
      </c>
      <c r="W234" s="1">
        <v>124.8184413526</v>
      </c>
      <c r="X234" s="1">
        <v>8.7573333794000003</v>
      </c>
      <c r="Y234" s="1">
        <v>4.8397399862000006</v>
      </c>
      <c r="Z234" s="1">
        <v>501</v>
      </c>
      <c r="AA234" s="1">
        <v>1.3303384972000001</v>
      </c>
      <c r="AB234" s="1">
        <v>142801</v>
      </c>
      <c r="AC234" s="1">
        <v>142801</v>
      </c>
      <c r="AD234" s="1">
        <v>10019</v>
      </c>
      <c r="AE234" s="1">
        <v>5537</v>
      </c>
      <c r="AF234" s="1">
        <v>1522</v>
      </c>
      <c r="AG234" s="1"/>
    </row>
    <row r="235" spans="1:33">
      <c r="A235" t="s">
        <v>83</v>
      </c>
      <c r="B235" t="s">
        <v>34</v>
      </c>
      <c r="C235" t="s">
        <v>77</v>
      </c>
      <c r="D235" t="s">
        <v>78</v>
      </c>
      <c r="E235">
        <f>_xlfn.XLOOKUP(Table1[[#This Row],[Currency]],Fx!$H$5:$H$24,Fx!$I$5:$I$24,"NA",0,1)</f>
        <v>7.6579064999999997E-3</v>
      </c>
      <c r="F235" s="1">
        <v>15569</v>
      </c>
      <c r="G235" s="1">
        <v>15569</v>
      </c>
      <c r="H235" s="1">
        <v>7454</v>
      </c>
      <c r="I235" s="1">
        <v>382</v>
      </c>
      <c r="J235" s="1">
        <v>202</v>
      </c>
      <c r="K235" s="1">
        <v>3436</v>
      </c>
      <c r="L235" s="1">
        <f>Table1[[#This Row],[Latest Total Sales (local m)]]*Table1[[#This Row],[Fx]]</f>
        <v>119.22594629849999</v>
      </c>
      <c r="M235" s="15">
        <f>Table1[[#This Row],[Latest Total Sales ($m)]]/Table1[[#This Row],[Previous Total Sales ($m)]]-1</f>
        <v>-0.26111502327475122</v>
      </c>
      <c r="N235" s="1">
        <f>IF(Table1[[#This Row],[Latest Pharma Sales (local m)]]*Table1[[#This Row],[Fx]]=0,"",Table1[[#This Row],[Latest Pharma Sales (local m)]]*Table1[[#This Row],[Fx]])</f>
        <v>119.22594629849999</v>
      </c>
      <c r="O235" s="15">
        <f>Table1[[#This Row],[Latest Pharma Sales ($m)]]/Table1[[#This Row],[Previous Pharma Sales ($m)]]-1</f>
        <v>-0.26111502327475122</v>
      </c>
      <c r="P235" s="1">
        <f>Table1[[#This Row],[Latest R&amp;D (local m)]]*Table1[[#This Row],[Fx]]</f>
        <v>57.082035050999998</v>
      </c>
      <c r="Q235" s="15">
        <f>Table1[[#This Row],[Latest R&amp;D ($m)]]/Table1[[#This Row],[Previous R&amp;D ($m)]]-1</f>
        <v>5.6440849325177345E-2</v>
      </c>
      <c r="R235" s="1">
        <f>Table1[[#This Row],[Latest Net Income (local m)]]*Table1[[#This Row],[Fx]]</f>
        <v>2.925320283</v>
      </c>
      <c r="S235" s="15">
        <f>Table1[[#This Row],[Latest Net Income ($m)]]/Table1[[#This Row],[Previous Net Income ($m)]]-1</f>
        <v>-0.68426252516624497</v>
      </c>
      <c r="T235" s="1">
        <f>Table1[[#This Row],[Latest Number Employed]]</f>
        <v>202</v>
      </c>
      <c r="U235" s="1">
        <f>Table1[[#This Row],[Latest Operating Profit (local m)]]*Table1[[#This Row],[Fx]]</f>
        <v>26.312566733999997</v>
      </c>
      <c r="V235" s="1">
        <v>161.35927790400001</v>
      </c>
      <c r="W235" s="1">
        <v>161.35927790400001</v>
      </c>
      <c r="X235" s="1">
        <v>54.032400477000003</v>
      </c>
      <c r="Y235" s="1">
        <v>9.2650398389999999</v>
      </c>
      <c r="Z235" s="1">
        <v>198</v>
      </c>
      <c r="AA235" s="1">
        <v>3.9447023110000003</v>
      </c>
      <c r="AB235" s="1">
        <v>17712</v>
      </c>
      <c r="AC235" s="1">
        <v>17712</v>
      </c>
      <c r="AD235" s="1">
        <v>5931</v>
      </c>
      <c r="AE235" s="1">
        <v>1017</v>
      </c>
      <c r="AF235" s="1">
        <v>433</v>
      </c>
      <c r="AG235" s="1"/>
    </row>
    <row r="236" spans="1:33">
      <c r="A236" t="s">
        <v>82</v>
      </c>
      <c r="B236" t="s">
        <v>34</v>
      </c>
      <c r="C236" t="s">
        <v>35</v>
      </c>
      <c r="D236" t="s">
        <v>36</v>
      </c>
      <c r="E236">
        <f>_xlfn.XLOOKUP(Table1[[#This Row],[Currency]],Fx!$H$5:$H$24,Fx!$I$5:$I$24,"NA",0,1)</f>
        <v>1</v>
      </c>
      <c r="F236" s="1">
        <v>118.566</v>
      </c>
      <c r="G236" s="1">
        <v>118.566</v>
      </c>
      <c r="H236" s="1">
        <v>5.8040000000000003</v>
      </c>
      <c r="I236" s="1">
        <v>-65.915999999999997</v>
      </c>
      <c r="J236" s="1">
        <v>122</v>
      </c>
      <c r="K236" s="1">
        <v>-35.340000000000003</v>
      </c>
      <c r="L236" s="1">
        <f>Table1[[#This Row],[Latest Total Sales (local m)]]*Table1[[#This Row],[Fx]]</f>
        <v>118.566</v>
      </c>
      <c r="M236" s="15">
        <f>Table1[[#This Row],[Latest Total Sales ($m)]]/Table1[[#This Row],[Previous Total Sales ($m)]]-1</f>
        <v>-8.1389312858814122E-2</v>
      </c>
      <c r="N236" s="1">
        <f>IF(Table1[[#This Row],[Latest Pharma Sales (local m)]]*Table1[[#This Row],[Fx]]=0,"",Table1[[#This Row],[Latest Pharma Sales (local m)]]*Table1[[#This Row],[Fx]])</f>
        <v>118.566</v>
      </c>
      <c r="O236" s="15">
        <f>Table1[[#This Row],[Latest Pharma Sales ($m)]]/Table1[[#This Row],[Previous Pharma Sales ($m)]]-1</f>
        <v>-8.1389312858814122E-2</v>
      </c>
      <c r="P236" s="1">
        <f>Table1[[#This Row],[Latest R&amp;D (local m)]]*Table1[[#This Row],[Fx]]</f>
        <v>5.8040000000000003</v>
      </c>
      <c r="Q236" s="15">
        <f>Table1[[#This Row],[Latest R&amp;D ($m)]]/Table1[[#This Row],[Previous R&amp;D ($m)]]-1</f>
        <v>-0.44192307692307686</v>
      </c>
      <c r="R236" s="1">
        <f>Table1[[#This Row],[Latest Net Income (local m)]]*Table1[[#This Row],[Fx]]</f>
        <v>-65.915999999999997</v>
      </c>
      <c r="S236" s="15">
        <f>Table1[[#This Row],[Latest Net Income ($m)]]/Table1[[#This Row],[Previous Net Income ($m)]]-1</f>
        <v>-0.36591184562402601</v>
      </c>
      <c r="T236" s="1">
        <f>Table1[[#This Row],[Latest Number Employed]]</f>
        <v>122</v>
      </c>
      <c r="U236" s="1">
        <f>Table1[[#This Row],[Latest Operating Profit (local m)]]*Table1[[#This Row],[Fx]]</f>
        <v>-35.340000000000003</v>
      </c>
      <c r="V236" s="1">
        <v>129.071</v>
      </c>
      <c r="W236" s="1">
        <v>129.071</v>
      </c>
      <c r="X236" s="1">
        <v>10.4</v>
      </c>
      <c r="Y236" s="1">
        <v>-103.95399999999999</v>
      </c>
      <c r="Z236" s="1">
        <v>130</v>
      </c>
      <c r="AA236" s="1">
        <v>-79.082999999999998</v>
      </c>
      <c r="AB236" s="1">
        <v>129.071</v>
      </c>
      <c r="AC236" s="1">
        <v>129.071</v>
      </c>
      <c r="AD236" s="1">
        <v>10.4</v>
      </c>
      <c r="AE236" s="1">
        <v>-103.95399999999999</v>
      </c>
      <c r="AF236" s="1">
        <v>-79.082999999999998</v>
      </c>
      <c r="AG236" s="1"/>
    </row>
    <row r="237" spans="1:33">
      <c r="A237" t="s">
        <v>80</v>
      </c>
      <c r="B237" s="36" t="s">
        <v>81</v>
      </c>
      <c r="C237" t="s">
        <v>43</v>
      </c>
      <c r="D237" t="s">
        <v>44</v>
      </c>
      <c r="E237">
        <f>_xlfn.XLOOKUP(Table1[[#This Row],[Currency]],Fx!$H$5:$H$24,Fx!$I$5:$I$24,"NA",0,1)</f>
        <v>0.14885238000000001</v>
      </c>
      <c r="F237" s="21">
        <v>829</v>
      </c>
      <c r="G237" s="1">
        <v>779</v>
      </c>
      <c r="H237" s="1">
        <v>29</v>
      </c>
      <c r="I237" s="1">
        <v>0.61899999999999999</v>
      </c>
      <c r="J237" s="1">
        <v>1217</v>
      </c>
      <c r="K237" s="1">
        <v>-22</v>
      </c>
      <c r="L237" s="1">
        <f>Table1[[#This Row],[Latest Total Sales (local m)]]*Table1[[#This Row],[Fx]]</f>
        <v>123.39862302</v>
      </c>
      <c r="M237" s="15">
        <f>Table1[[#This Row],[Latest Total Sales ($m)]]/Table1[[#This Row],[Previous Total Sales ($m)]]-1</f>
        <v>-0.14454272990083472</v>
      </c>
      <c r="N237" s="1">
        <f>IF(Table1[[#This Row],[Latest Pharma Sales (local m)]]*Table1[[#This Row],[Fx]]=0,"",Table1[[#This Row],[Latest Pharma Sales (local m)]]*Table1[[#This Row],[Fx]])</f>
        <v>115.95600402000001</v>
      </c>
      <c r="O237" s="15">
        <f>Table1[[#This Row],[Latest Pharma Sales ($m)]]/Table1[[#This Row],[Previous Pharma Sales ($m)]]-1</f>
        <v>-0.19613846392370349</v>
      </c>
      <c r="P237" s="1">
        <f>Table1[[#This Row],[Latest R&amp;D (local m)]]*Table1[[#This Row],[Fx]]</f>
        <v>4.3167190199999999</v>
      </c>
      <c r="Q237" s="15">
        <f>Table1[[#This Row],[Latest R&amp;D ($m)]]/Table1[[#This Row],[Previous R&amp;D ($m)]]-1</f>
        <v>-0.51256718799594814</v>
      </c>
      <c r="R237" s="1">
        <f>Table1[[#This Row],[Latest Net Income (local m)]]*Table1[[#This Row],[Fx]]</f>
        <v>9.2139623220000008E-2</v>
      </c>
      <c r="S237" s="15">
        <f>Table1[[#This Row],[Latest Net Income ($m)]]/Table1[[#This Row],[Previous Net Income ($m)]]-1</f>
        <v>-1.0064993187037965</v>
      </c>
      <c r="T237" s="1">
        <f>Table1[[#This Row],[Latest Number Employed]]</f>
        <v>1217</v>
      </c>
      <c r="U237" s="1">
        <f>Table1[[#This Row],[Latest Operating Profit (local m)]]*Table1[[#This Row],[Fx]]</f>
        <v>-3.2747523599999999</v>
      </c>
      <c r="V237" s="1">
        <v>144.24872794136817</v>
      </c>
      <c r="W237" s="1">
        <v>144.24872794136817</v>
      </c>
      <c r="X237" s="1">
        <v>8.8560287975937833</v>
      </c>
      <c r="Y237" s="1">
        <v>-14.176812589014359</v>
      </c>
      <c r="Z237" s="1">
        <v>1191</v>
      </c>
      <c r="AA237" s="1">
        <v>-12.337201727709688</v>
      </c>
      <c r="AB237" s="1">
        <v>930.37494887000003</v>
      </c>
      <c r="AC237" s="1">
        <v>930.37494887000003</v>
      </c>
      <c r="AD237" s="1">
        <v>57.11958405</v>
      </c>
      <c r="AE237" s="1">
        <v>-91.437557029999994</v>
      </c>
      <c r="AF237" s="1">
        <v>-79.572441229999995</v>
      </c>
      <c r="AG237" s="1"/>
    </row>
    <row r="238" spans="1:33">
      <c r="A238" t="s">
        <v>79</v>
      </c>
      <c r="B238" t="s">
        <v>34</v>
      </c>
      <c r="C238" t="s">
        <v>53</v>
      </c>
      <c r="D238" t="s">
        <v>54</v>
      </c>
      <c r="E238">
        <f>_xlfn.XLOOKUP(Table1[[#This Row],[Currency]],Fx!$H$5:$H$24,Fx!$I$5:$I$24,"NA",0,1)</f>
        <v>0.69486950000000003</v>
      </c>
      <c r="F238" s="1">
        <v>165.99299999999999</v>
      </c>
      <c r="G238" s="1">
        <v>165.99299999999999</v>
      </c>
      <c r="H238" s="1">
        <v>29.513999999999999</v>
      </c>
      <c r="I238" s="1">
        <v>19.882999999999999</v>
      </c>
      <c r="J238" s="1">
        <v>482</v>
      </c>
      <c r="K238" s="1">
        <v>19.635000000000002</v>
      </c>
      <c r="L238" s="1">
        <f>Table1[[#This Row],[Latest Total Sales (local m)]]*Table1[[#This Row],[Fx]]</f>
        <v>115.34347291350001</v>
      </c>
      <c r="M238" s="15">
        <f>Table1[[#This Row],[Latest Total Sales ($m)]]/Table1[[#This Row],[Previous Total Sales ($m)]]-1</f>
        <v>0.48927906782628261</v>
      </c>
      <c r="N238" s="1">
        <f>IF(Table1[[#This Row],[Latest Pharma Sales (local m)]]*Table1[[#This Row],[Fx]]=0,"",Table1[[#This Row],[Latest Pharma Sales (local m)]]*Table1[[#This Row],[Fx]])</f>
        <v>115.34347291350001</v>
      </c>
      <c r="O238" s="15">
        <f>Table1[[#This Row],[Latest Pharma Sales ($m)]]/Table1[[#This Row],[Previous Pharma Sales ($m)]]-1</f>
        <v>0.48927906782628261</v>
      </c>
      <c r="P238" s="1">
        <f>Table1[[#This Row],[Latest R&amp;D (local m)]]*Table1[[#This Row],[Fx]]</f>
        <v>20.508378423</v>
      </c>
      <c r="Q238" s="15">
        <f>Table1[[#This Row],[Latest R&amp;D ($m)]]/Table1[[#This Row],[Previous R&amp;D ($m)]]-1</f>
        <v>0.58747779264143341</v>
      </c>
      <c r="R238" s="1">
        <f>Table1[[#This Row],[Latest Net Income (local m)]]*Table1[[#This Row],[Fx]]</f>
        <v>13.8160902685</v>
      </c>
      <c r="S238" s="15">
        <f>Table1[[#This Row],[Latest Net Income ($m)]]/Table1[[#This Row],[Previous Net Income ($m)]]-1</f>
        <v>1.1436425981566445</v>
      </c>
      <c r="T238" s="1">
        <f>Table1[[#This Row],[Latest Number Employed]]</f>
        <v>482</v>
      </c>
      <c r="U238" s="1">
        <f>Table1[[#This Row],[Latest Operating Profit (local m)]]*Table1[[#This Row],[Fx]]</f>
        <v>13.643762632500001</v>
      </c>
      <c r="V238" s="1">
        <v>77.44920035829999</v>
      </c>
      <c r="W238" s="1">
        <v>77.44920035829999</v>
      </c>
      <c r="X238" s="1">
        <v>12.918844293799999</v>
      </c>
      <c r="Y238" s="1">
        <v>6.4451463506</v>
      </c>
      <c r="Z238" s="1">
        <v>339</v>
      </c>
      <c r="AA238" s="1">
        <v>8.2529129767999994</v>
      </c>
      <c r="AB238" s="1">
        <v>103.07899999999999</v>
      </c>
      <c r="AC238" s="1">
        <v>103.07899999999999</v>
      </c>
      <c r="AD238" s="1">
        <v>17.193999999999999</v>
      </c>
      <c r="AE238" s="1">
        <v>8.5779999999999994</v>
      </c>
      <c r="AF238" s="1">
        <v>10.984</v>
      </c>
      <c r="AG238" s="1"/>
    </row>
    <row r="239" spans="1:33">
      <c r="A239" t="s">
        <v>76</v>
      </c>
      <c r="B239" t="s">
        <v>34</v>
      </c>
      <c r="C239" t="s">
        <v>77</v>
      </c>
      <c r="D239" t="s">
        <v>78</v>
      </c>
      <c r="E239">
        <f>_xlfn.XLOOKUP(Table1[[#This Row],[Currency]],Fx!$H$5:$H$24,Fx!$I$5:$I$24,"NA",0,1)</f>
        <v>7.6579064999999997E-3</v>
      </c>
      <c r="F239" s="1">
        <v>17418.966</v>
      </c>
      <c r="G239" s="1">
        <v>14991.353999999999</v>
      </c>
      <c r="H239" s="1">
        <v>2545.4549999999999</v>
      </c>
      <c r="I239" s="1">
        <v>388.82499999999999</v>
      </c>
      <c r="J239" s="1">
        <v>701</v>
      </c>
      <c r="K239" s="1">
        <v>1377.9390000000001</v>
      </c>
      <c r="L239" s="1">
        <f>Table1[[#This Row],[Latest Total Sales (local m)]]*Table1[[#This Row],[Fx]]</f>
        <v>133.39281295467899</v>
      </c>
      <c r="M239" s="15">
        <f>Table1[[#This Row],[Latest Total Sales ($m)]]/Table1[[#This Row],[Previous Total Sales ($m)]]-1</f>
        <v>0.1538146577360151</v>
      </c>
      <c r="N239" s="1">
        <f>IF(Table1[[#This Row],[Latest Pharma Sales (local m)]]*Table1[[#This Row],[Fx]]=0,"",Table1[[#This Row],[Latest Pharma Sales (local m)]]*Table1[[#This Row],[Fx]])</f>
        <v>114.80238724040099</v>
      </c>
      <c r="O239" s="15">
        <f>Table1[[#This Row],[Latest Pharma Sales ($m)]]/Table1[[#This Row],[Previous Pharma Sales ($m)]]-1</f>
        <v>-6.987901319203349E-3</v>
      </c>
      <c r="P239" s="1">
        <f>Table1[[#This Row],[Latest R&amp;D (local m)]]*Table1[[#This Row],[Fx]]</f>
        <v>19.492856389957499</v>
      </c>
      <c r="Q239" s="15">
        <f>Table1[[#This Row],[Latest R&amp;D ($m)]]/Table1[[#This Row],[Previous R&amp;D ($m)]]-1</f>
        <v>6.1415794956077852E-2</v>
      </c>
      <c r="R239" s="1">
        <f>Table1[[#This Row],[Latest Net Income (local m)]]*Table1[[#This Row],[Fx]]</f>
        <v>2.9775854948624998</v>
      </c>
      <c r="S239" s="15">
        <f>Table1[[#This Row],[Latest Net Income ($m)]]/Table1[[#This Row],[Previous Net Income ($m)]]-1</f>
        <v>-0.70475241228229279</v>
      </c>
      <c r="T239" s="1">
        <f>Table1[[#This Row],[Latest Number Employed]]</f>
        <v>701</v>
      </c>
      <c r="U239" s="1">
        <f>Table1[[#This Row],[Latest Operating Profit (local m)]]*Table1[[#This Row],[Fx]]</f>
        <v>10.552128024703499</v>
      </c>
      <c r="V239" s="1">
        <v>115.610260331082</v>
      </c>
      <c r="W239" s="1">
        <v>115.610260331082</v>
      </c>
      <c r="X239" s="1">
        <v>18.364957901125003</v>
      </c>
      <c r="Y239" s="1">
        <v>10.08504597067</v>
      </c>
      <c r="Z239" s="1">
        <v>629</v>
      </c>
      <c r="AA239" s="1">
        <v>14.803547646316002</v>
      </c>
      <c r="AB239" s="1">
        <v>12690.245999999999</v>
      </c>
      <c r="AC239" s="1">
        <v>12690.245999999999</v>
      </c>
      <c r="AD239" s="1">
        <v>2015.875</v>
      </c>
      <c r="AE239" s="1">
        <v>1107.01</v>
      </c>
      <c r="AF239" s="1">
        <v>1624.9480000000001</v>
      </c>
      <c r="AG239" s="1"/>
    </row>
    <row r="240" spans="1:33">
      <c r="A240" t="s">
        <v>75</v>
      </c>
      <c r="B240" t="s">
        <v>34</v>
      </c>
      <c r="C240" t="s">
        <v>43</v>
      </c>
      <c r="D240" t="s">
        <v>44</v>
      </c>
      <c r="E240">
        <f>_xlfn.XLOOKUP(Table1[[#This Row],[Currency]],Fx!$H$5:$H$24,Fx!$I$5:$I$24,"NA",0,1)</f>
        <v>0.14885238000000001</v>
      </c>
      <c r="F240" s="1">
        <v>738.01904999999999</v>
      </c>
      <c r="G240" s="1">
        <v>738.01904999999999</v>
      </c>
      <c r="H240" s="1">
        <v>37.418193000000002</v>
      </c>
      <c r="I240" s="1">
        <v>31.486121000000001</v>
      </c>
      <c r="J240" s="1">
        <v>1152</v>
      </c>
      <c r="K240" s="1">
        <v>36.149177999999999</v>
      </c>
      <c r="L240" s="1">
        <f>Table1[[#This Row],[Latest Total Sales (local m)]]*Table1[[#This Row],[Fx]]</f>
        <v>109.855892077839</v>
      </c>
      <c r="M240" s="15">
        <f>Table1[[#This Row],[Latest Total Sales ($m)]]/Table1[[#This Row],[Previous Total Sales ($m)]]-1</f>
        <v>-0.10280009262306267</v>
      </c>
      <c r="N240" s="1">
        <f>IF(Table1[[#This Row],[Latest Pharma Sales (local m)]]*Table1[[#This Row],[Fx]]=0,"",Table1[[#This Row],[Latest Pharma Sales (local m)]]*Table1[[#This Row],[Fx]])</f>
        <v>109.855892077839</v>
      </c>
      <c r="O240" s="15">
        <f>Table1[[#This Row],[Latest Pharma Sales ($m)]]/Table1[[#This Row],[Previous Pharma Sales ($m)]]-1</f>
        <v>-0.10280009262306267</v>
      </c>
      <c r="P240" s="1">
        <f>Table1[[#This Row],[Latest R&amp;D (local m)]]*Table1[[#This Row],[Fx]]</f>
        <v>5.5697870833493406</v>
      </c>
      <c r="Q240" s="15">
        <f>Table1[[#This Row],[Latest R&amp;D ($m)]]/Table1[[#This Row],[Previous R&amp;D ($m)]]-1</f>
        <v>-9.3813182089949265E-2</v>
      </c>
      <c r="R240" s="1">
        <f>Table1[[#This Row],[Latest Net Income (local m)]]*Table1[[#This Row],[Fx]]</f>
        <v>4.6867840478179801</v>
      </c>
      <c r="S240" s="15">
        <f>Table1[[#This Row],[Latest Net Income ($m)]]/Table1[[#This Row],[Previous Net Income ($m)]]-1</f>
        <v>-0.60097398899058208</v>
      </c>
      <c r="T240" s="1">
        <f>Table1[[#This Row],[Latest Number Employed]]</f>
        <v>1152</v>
      </c>
      <c r="U240" s="1">
        <f>Table1[[#This Row],[Latest Operating Profit (local m)]]*Table1[[#This Row],[Fx]]</f>
        <v>5.3808911803436397</v>
      </c>
      <c r="V240" s="1">
        <v>122.44304883960008</v>
      </c>
      <c r="W240" s="1">
        <v>122.44304883960008</v>
      </c>
      <c r="X240" s="1">
        <v>6.1464004698225532</v>
      </c>
      <c r="Y240" s="1">
        <v>11.745560235438791</v>
      </c>
      <c r="Z240" s="1">
        <v>1114</v>
      </c>
      <c r="AA240" s="1">
        <v>12.627382581225755</v>
      </c>
      <c r="AB240" s="1">
        <v>789.73275487000001</v>
      </c>
      <c r="AC240" s="1">
        <v>789.73275487000001</v>
      </c>
      <c r="AD240" s="1">
        <v>39.643032589999997</v>
      </c>
      <c r="AE240" s="1">
        <v>75.756473970000002</v>
      </c>
      <c r="AF240" s="1">
        <v>81.444048699999996</v>
      </c>
      <c r="AG240" s="1"/>
    </row>
    <row r="241" spans="1:36">
      <c r="A241" t="s">
        <v>72</v>
      </c>
      <c r="B241" t="s">
        <v>34</v>
      </c>
      <c r="C241" t="s">
        <v>73</v>
      </c>
      <c r="D241" t="s">
        <v>74</v>
      </c>
      <c r="E241">
        <f>_xlfn.XLOOKUP(Table1[[#This Row],[Currency]],Fx!$H$5:$H$24,Fx!$I$5:$I$24,"NA",0,1)</f>
        <v>1.0537698</v>
      </c>
      <c r="F241" s="1">
        <v>102.089</v>
      </c>
      <c r="G241" s="1">
        <v>102.089</v>
      </c>
      <c r="H241" s="1">
        <v>15.525</v>
      </c>
      <c r="I241" s="1">
        <v>17.225000000000001</v>
      </c>
      <c r="J241" s="1">
        <v>295</v>
      </c>
      <c r="K241" s="1">
        <v>28.056999999999999</v>
      </c>
      <c r="L241" s="1">
        <f>Table1[[#This Row],[Latest Total Sales (local m)]]*Table1[[#This Row],[Fx]]</f>
        <v>107.5783051122</v>
      </c>
      <c r="M241" s="15">
        <f>Table1[[#This Row],[Latest Total Sales ($m)]]/Table1[[#This Row],[Previous Total Sales ($m)]]-1</f>
        <v>0.39767397599656817</v>
      </c>
      <c r="N241" s="1">
        <f>IF(Table1[[#This Row],[Latest Pharma Sales (local m)]]*Table1[[#This Row],[Fx]]=0,"",Table1[[#This Row],[Latest Pharma Sales (local m)]]*Table1[[#This Row],[Fx]])</f>
        <v>107.5783051122</v>
      </c>
      <c r="O241" s="15">
        <f>Table1[[#This Row],[Latest Pharma Sales ($m)]]/Table1[[#This Row],[Previous Pharma Sales ($m)]]-1</f>
        <v>0.39767397599656817</v>
      </c>
      <c r="P241" s="1">
        <f>Table1[[#This Row],[Latest R&amp;D (local m)]]*Table1[[#This Row],[Fx]]</f>
        <v>16.359776145000001</v>
      </c>
      <c r="Q241" s="15">
        <f>Table1[[#This Row],[Latest R&amp;D ($m)]]/Table1[[#This Row],[Previous R&amp;D ($m)]]-1</f>
        <v>0.21787415764908857</v>
      </c>
      <c r="R241" s="1">
        <f>Table1[[#This Row],[Latest Net Income (local m)]]*Table1[[#This Row],[Fx]]</f>
        <v>18.151184805</v>
      </c>
      <c r="S241" s="15">
        <f>Table1[[#This Row],[Latest Net Income ($m)]]/Table1[[#This Row],[Previous Net Income ($m)]]-1</f>
        <v>-0.2919325476245509</v>
      </c>
      <c r="T241" s="1">
        <f>Table1[[#This Row],[Latest Number Employed]]</f>
        <v>295</v>
      </c>
      <c r="U241" s="1">
        <f>Table1[[#This Row],[Latest Operating Profit (local m)]]*Table1[[#This Row],[Fx]]</f>
        <v>29.565619278599996</v>
      </c>
      <c r="V241" s="1">
        <v>76.969527200000002</v>
      </c>
      <c r="W241" s="1">
        <v>76.969527200000002</v>
      </c>
      <c r="X241" s="1">
        <v>13.4330596</v>
      </c>
      <c r="Y241" s="1">
        <v>25.634824399999999</v>
      </c>
      <c r="Z241" s="1">
        <v>290</v>
      </c>
      <c r="AA241" s="1">
        <v>13.130262800000002</v>
      </c>
      <c r="AB241" s="1">
        <v>65.073999999999998</v>
      </c>
      <c r="AC241" s="1">
        <v>65.073999999999998</v>
      </c>
      <c r="AD241" s="1">
        <v>11.356999999999999</v>
      </c>
      <c r="AE241" s="1">
        <v>21.672999999999998</v>
      </c>
      <c r="AF241" s="1">
        <v>11.101000000000001</v>
      </c>
      <c r="AG241" s="1"/>
    </row>
    <row r="242" spans="1:36">
      <c r="A242" t="s">
        <v>71</v>
      </c>
      <c r="B242" t="s">
        <v>34</v>
      </c>
      <c r="C242" t="s">
        <v>43</v>
      </c>
      <c r="D242" t="s">
        <v>44</v>
      </c>
      <c r="E242">
        <f>_xlfn.XLOOKUP(Table1[[#This Row],[Currency]],Fx!$H$5:$H$24,Fx!$I$5:$I$24,"NA",0,1)</f>
        <v>0.14885238000000001</v>
      </c>
      <c r="F242" s="1">
        <v>704.321732</v>
      </c>
      <c r="G242" s="1">
        <v>704.321732</v>
      </c>
      <c r="H242" s="1">
        <v>158.676672</v>
      </c>
      <c r="I242" s="1">
        <v>-370.550318</v>
      </c>
      <c r="J242" s="1">
        <v>975</v>
      </c>
      <c r="K242" s="1">
        <v>-370.803878</v>
      </c>
      <c r="L242" s="1">
        <f>Table1[[#This Row],[Latest Total Sales (local m)]]*Table1[[#This Row],[Fx]]</f>
        <v>104.83996609392216</v>
      </c>
      <c r="M242" s="15">
        <f>Table1[[#This Row],[Latest Total Sales ($m)]]/Table1[[#This Row],[Previous Total Sales ($m)]]-1</f>
        <v>-8.1218798683305282E-2</v>
      </c>
      <c r="N242" s="1">
        <f>IF(Table1[[#This Row],[Latest Pharma Sales (local m)]]*Table1[[#This Row],[Fx]]=0,"",Table1[[#This Row],[Latest Pharma Sales (local m)]]*Table1[[#This Row],[Fx]])</f>
        <v>104.83996609392216</v>
      </c>
      <c r="O242" s="15">
        <f>Table1[[#This Row],[Latest Pharma Sales ($m)]]/Table1[[#This Row],[Previous Pharma Sales ($m)]]-1</f>
        <v>-8.1218798683305282E-2</v>
      </c>
      <c r="P242" s="1">
        <f>Table1[[#This Row],[Latest R&amp;D (local m)]]*Table1[[#This Row],[Fx]]</f>
        <v>23.619400277679361</v>
      </c>
      <c r="Q242" s="15">
        <f>Table1[[#This Row],[Latest R&amp;D ($m)]]/Table1[[#This Row],[Previous R&amp;D ($m)]]-1</f>
        <v>0.44153306743219534</v>
      </c>
      <c r="R242" s="1">
        <f>Table1[[#This Row],[Latest Net Income (local m)]]*Table1[[#This Row],[Fx]]</f>
        <v>-55.157296744056843</v>
      </c>
      <c r="S242" s="15">
        <f>Table1[[#This Row],[Latest Net Income ($m)]]/Table1[[#This Row],[Previous Net Income ($m)]]-1</f>
        <v>-12.547512158472497</v>
      </c>
      <c r="T242" s="1">
        <f>Table1[[#This Row],[Latest Number Employed]]</f>
        <v>975</v>
      </c>
      <c r="U242" s="1">
        <f>Table1[[#This Row],[Latest Operating Profit (local m)]]*Table1[[#This Row],[Fx]]</f>
        <v>-55.195039753529642</v>
      </c>
      <c r="V242" s="1">
        <v>114.10765255501224</v>
      </c>
      <c r="W242" s="1">
        <v>114.10765255501224</v>
      </c>
      <c r="X242" s="1">
        <v>16.384917426662039</v>
      </c>
      <c r="Y242" s="1">
        <v>4.776552385232824</v>
      </c>
      <c r="Z242" s="1">
        <v>885</v>
      </c>
      <c r="AA242" s="1">
        <v>6.0623053274127088</v>
      </c>
      <c r="AB242" s="1">
        <v>735.97114461000001</v>
      </c>
      <c r="AC242" s="1">
        <v>735.97114461000001</v>
      </c>
      <c r="AD242" s="1">
        <v>105.67938401000001</v>
      </c>
      <c r="AE242" s="1">
        <v>30.807791129999998</v>
      </c>
      <c r="AF242" s="1">
        <v>39.100636029999997</v>
      </c>
      <c r="AG242" s="1"/>
    </row>
    <row r="243" spans="1:36">
      <c r="A243" t="s">
        <v>68</v>
      </c>
      <c r="B243" t="s">
        <v>34</v>
      </c>
      <c r="C243" t="s">
        <v>69</v>
      </c>
      <c r="D243" t="s">
        <v>70</v>
      </c>
      <c r="E243">
        <f>_xlfn.XLOOKUP(Table1[[#This Row],[Currency]],Fx!$H$5:$H$24,Fx!$I$5:$I$24,"NA",0,1)</f>
        <v>1.0767145000000001E-2</v>
      </c>
      <c r="F243" s="1">
        <v>9661.6098619999993</v>
      </c>
      <c r="G243" s="1">
        <v>9661.6098619999993</v>
      </c>
      <c r="H243" s="1">
        <v>1.499034</v>
      </c>
      <c r="I243" s="1">
        <v>846.084112</v>
      </c>
      <c r="J243" s="1">
        <v>2791</v>
      </c>
      <c r="K243" s="1">
        <v>1054.1612560000001</v>
      </c>
      <c r="L243" s="1">
        <f>Table1[[#This Row],[Latest Total Sales (local m)]]*Table1[[#This Row],[Fx]]</f>
        <v>104.02795431758399</v>
      </c>
      <c r="M243" s="15">
        <f>Table1[[#This Row],[Latest Total Sales ($m)]]/Table1[[#This Row],[Previous Total Sales ($m)]]-1</f>
        <v>-0.13675954759199238</v>
      </c>
      <c r="N243" s="1">
        <f>IF(Table1[[#This Row],[Latest Pharma Sales (local m)]]*Table1[[#This Row],[Fx]]=0,"",Table1[[#This Row],[Latest Pharma Sales (local m)]]*Table1[[#This Row],[Fx]])</f>
        <v>104.02795431758399</v>
      </c>
      <c r="O243" s="15">
        <f>Table1[[#This Row],[Latest Pharma Sales ($m)]]/Table1[[#This Row],[Previous Pharma Sales ($m)]]-1</f>
        <v>-0.13675954759199238</v>
      </c>
      <c r="P243" s="1">
        <f>Table1[[#This Row],[Latest R&amp;D (local m)]]*Table1[[#This Row],[Fx]]</f>
        <v>1.614031643793E-2</v>
      </c>
      <c r="Q243" s="15">
        <f>Table1[[#This Row],[Latest R&amp;D ($m)]]/Table1[[#This Row],[Previous R&amp;D ($m)]]-1</f>
        <v>0.37296669982449493</v>
      </c>
      <c r="R243" s="1">
        <f>Table1[[#This Row],[Latest Net Income (local m)]]*Table1[[#This Row],[Fx]]</f>
        <v>9.1099103161002404</v>
      </c>
      <c r="S243" s="15">
        <f>Table1[[#This Row],[Latest Net Income ($m)]]/Table1[[#This Row],[Previous Net Income ($m)]]-1</f>
        <v>-0.17472922066491081</v>
      </c>
      <c r="T243" s="1">
        <f>Table1[[#This Row],[Latest Number Employed]]</f>
        <v>2791</v>
      </c>
      <c r="U243" s="1">
        <f>Table1[[#This Row],[Latest Operating Profit (local m)]]*Table1[[#This Row],[Fx]]</f>
        <v>11.350307096734122</v>
      </c>
      <c r="V243" s="1">
        <v>120.50866479600001</v>
      </c>
      <c r="W243" s="1">
        <v>120.50866479600001</v>
      </c>
      <c r="X243" s="1">
        <v>1.1755796000000001E-2</v>
      </c>
      <c r="Y243" s="1">
        <v>11.038692444</v>
      </c>
      <c r="Z243" s="1">
        <v>2654</v>
      </c>
      <c r="AA243" s="1">
        <v>17.915833104000001</v>
      </c>
      <c r="AB243" s="1">
        <v>10251</v>
      </c>
      <c r="AC243" s="1">
        <v>10251</v>
      </c>
      <c r="AD243" s="1">
        <v>1</v>
      </c>
      <c r="AE243" s="1">
        <v>939</v>
      </c>
      <c r="AF243" s="1">
        <v>1524</v>
      </c>
      <c r="AG243" s="1"/>
    </row>
    <row r="244" spans="1:36">
      <c r="A244" s="32" t="s">
        <v>67</v>
      </c>
      <c r="B244" t="s">
        <v>34</v>
      </c>
      <c r="C244" t="s">
        <v>58</v>
      </c>
      <c r="D244" t="s">
        <v>59</v>
      </c>
      <c r="E244">
        <f>_xlfn.XLOOKUP(Table1[[#This Row],[Currency]],Fx!$H$5:$H$24,Fx!$I$5:$I$24,"NA",0,1)</f>
        <v>7.7677530000000005E-4</v>
      </c>
      <c r="F244" s="1">
        <v>131911.692836</v>
      </c>
      <c r="G244" s="1">
        <f>99593+23225+3958</f>
        <v>126776</v>
      </c>
      <c r="H244" s="1">
        <v>8963.6119999999992</v>
      </c>
      <c r="I244" s="1">
        <v>1221</v>
      </c>
      <c r="J244" s="1">
        <v>412</v>
      </c>
      <c r="K244" s="1">
        <v>5848.0935399999998</v>
      </c>
      <c r="L244" s="1">
        <f>Table1[[#This Row],[Latest Total Sales (local m)]]*Table1[[#This Row],[Fx]]</f>
        <v>102.46574477619176</v>
      </c>
      <c r="M244" s="15">
        <f>Table1[[#This Row],[Latest Total Sales ($m)]]/Table1[[#This Row],[Previous Total Sales ($m)]]-1</f>
        <v>5.8857238549503421E-4</v>
      </c>
      <c r="N244" s="1">
        <f>IF(Table1[[#This Row],[Latest Pharma Sales (local m)]]*Table1[[#This Row],[Fx]]=0,"",Table1[[#This Row],[Latest Pharma Sales (local m)]]*Table1[[#This Row],[Fx]])</f>
        <v>98.476465432800012</v>
      </c>
      <c r="O244" s="15">
        <f>Table1[[#This Row],[Latest Pharma Sales ($m)]]/Table1[[#This Row],[Previous Pharma Sales ($m)]]-1</f>
        <v>-3.8367152103405133E-2</v>
      </c>
      <c r="P244" s="1">
        <f>Table1[[#This Row],[Latest R&amp;D (local m)]]*Table1[[#This Row],[Fx]]</f>
        <v>6.9627124003835998</v>
      </c>
      <c r="Q244" s="15">
        <f>Table1[[#This Row],[Latest R&amp;D ($m)]]/Table1[[#This Row],[Previous R&amp;D ($m)]]-1</f>
        <v>-0.17759359196424418</v>
      </c>
      <c r="R244" s="1">
        <f>Table1[[#This Row],[Latest Net Income (local m)]]*Table1[[#This Row],[Fx]]</f>
        <v>0.94844264130000011</v>
      </c>
      <c r="S244" s="15">
        <f>Table1[[#This Row],[Latest Net Income ($m)]]/Table1[[#This Row],[Previous Net Income ($m)]]-1</f>
        <v>-0.51056178945697717</v>
      </c>
      <c r="T244" s="1">
        <f>Table1[[#This Row],[Latest Number Employed]]</f>
        <v>412</v>
      </c>
      <c r="U244" s="1">
        <f>Table1[[#This Row],[Latest Operating Profit (local m)]]*Table1[[#This Row],[Fx]]</f>
        <v>4.5426546139615622</v>
      </c>
      <c r="V244" s="1">
        <v>102.4054717434</v>
      </c>
      <c r="W244" s="1">
        <v>102.4054717434</v>
      </c>
      <c r="X244" s="1">
        <v>8.4662672036000011</v>
      </c>
      <c r="Y244" s="1">
        <v>1.9378189542000002</v>
      </c>
      <c r="Z244" s="1">
        <v>354</v>
      </c>
      <c r="AA244" s="1">
        <v>1.9806485116000001</v>
      </c>
      <c r="AB244" s="1">
        <v>117159</v>
      </c>
      <c r="AC244" s="1">
        <v>117159</v>
      </c>
      <c r="AD244" s="1">
        <v>9686</v>
      </c>
      <c r="AE244" s="1">
        <v>2217</v>
      </c>
      <c r="AF244" s="1">
        <v>2266</v>
      </c>
      <c r="AG244" s="1"/>
    </row>
    <row r="245" spans="1:36">
      <c r="A245" t="s">
        <v>66</v>
      </c>
      <c r="B245" t="s">
        <v>34</v>
      </c>
      <c r="C245" t="s">
        <v>43</v>
      </c>
      <c r="D245" t="s">
        <v>44</v>
      </c>
      <c r="E245">
        <f>_xlfn.XLOOKUP(Table1[[#This Row],[Currency]],Fx!$H$5:$H$24,Fx!$I$5:$I$24,"NA",0,1)</f>
        <v>0.14885238000000001</v>
      </c>
      <c r="F245" s="1">
        <v>654.97284100000002</v>
      </c>
      <c r="G245" s="1">
        <v>654.97284100000002</v>
      </c>
      <c r="H245" s="1">
        <v>44.304378999999997</v>
      </c>
      <c r="I245" s="1">
        <v>161.583203</v>
      </c>
      <c r="J245" s="1">
        <v>746</v>
      </c>
      <c r="K245" s="1">
        <v>164.42884599999999</v>
      </c>
      <c r="L245" s="1">
        <f>Table1[[#This Row],[Latest Total Sales (local m)]]*Table1[[#This Row],[Fx]]</f>
        <v>97.494266218211592</v>
      </c>
      <c r="M245" s="15">
        <f>Table1[[#This Row],[Latest Total Sales ($m)]]/Table1[[#This Row],[Previous Total Sales ($m)]]-1</f>
        <v>-9.3875929201119535E-2</v>
      </c>
      <c r="N245" s="1">
        <f>IF(Table1[[#This Row],[Latest Pharma Sales (local m)]]*Table1[[#This Row],[Fx]]=0,"",Table1[[#This Row],[Latest Pharma Sales (local m)]]*Table1[[#This Row],[Fx]])</f>
        <v>97.494266218211592</v>
      </c>
      <c r="O245" s="15">
        <f>Table1[[#This Row],[Latest Pharma Sales ($m)]]/Table1[[#This Row],[Previous Pharma Sales ($m)]]-1</f>
        <v>-9.3875929201119535E-2</v>
      </c>
      <c r="P245" s="1">
        <f>Table1[[#This Row],[Latest R&amp;D (local m)]]*Table1[[#This Row],[Fx]]</f>
        <v>6.5948122585720199</v>
      </c>
      <c r="Q245" s="15">
        <f>Table1[[#This Row],[Latest R&amp;D ($m)]]/Table1[[#This Row],[Previous R&amp;D ($m)]]-1</f>
        <v>7.1005264121812184E-2</v>
      </c>
      <c r="R245" s="1">
        <f>Table1[[#This Row],[Latest Net Income (local m)]]*Table1[[#This Row],[Fx]]</f>
        <v>24.052044334573139</v>
      </c>
      <c r="S245" s="15">
        <f>Table1[[#This Row],[Latest Net Income ($m)]]/Table1[[#This Row],[Previous Net Income ($m)]]-1</f>
        <v>-9.1725100864951448E-2</v>
      </c>
      <c r="T245" s="1">
        <f>Table1[[#This Row],[Latest Number Employed]]</f>
        <v>746</v>
      </c>
      <c r="U245" s="1">
        <f>Table1[[#This Row],[Latest Operating Profit (local m)]]*Table1[[#This Row],[Fx]]</f>
        <v>24.47562506775348</v>
      </c>
      <c r="V245" s="1">
        <v>107.59483095097141</v>
      </c>
      <c r="W245" s="1">
        <v>107.59483095097141</v>
      </c>
      <c r="X245" s="1">
        <v>6.157590891002334</v>
      </c>
      <c r="Y245" s="1">
        <v>26.481018420169857</v>
      </c>
      <c r="Z245" s="1">
        <v>719</v>
      </c>
      <c r="AA245" s="1">
        <v>30.782005716991929</v>
      </c>
      <c r="AB245" s="1">
        <v>693.96477025000002</v>
      </c>
      <c r="AC245" s="1">
        <v>693.96477025000002</v>
      </c>
      <c r="AD245" s="1">
        <v>39.715208529999998</v>
      </c>
      <c r="AE245" s="1">
        <v>170.79718144</v>
      </c>
      <c r="AF245" s="1">
        <v>198.53767450000001</v>
      </c>
      <c r="AG245" s="1"/>
    </row>
    <row r="246" spans="1:36">
      <c r="A246" s="32" t="s">
        <v>65</v>
      </c>
      <c r="B246" t="s">
        <v>34</v>
      </c>
      <c r="C246" t="s">
        <v>58</v>
      </c>
      <c r="D246" t="s">
        <v>59</v>
      </c>
      <c r="E246">
        <f>_xlfn.XLOOKUP(Table1[[#This Row],[Currency]],Fx!$H$5:$H$24,Fx!$I$5:$I$24,"NA",0,1)</f>
        <v>7.7677530000000005E-4</v>
      </c>
      <c r="F246" s="1">
        <v>126583.402933</v>
      </c>
      <c r="G246" s="1">
        <v>120570</v>
      </c>
      <c r="H246" s="1">
        <v>3477.1219999999998</v>
      </c>
      <c r="I246" s="1">
        <v>3543</v>
      </c>
      <c r="J246" s="1">
        <v>377</v>
      </c>
      <c r="K246" s="1">
        <v>5272.5271640000001</v>
      </c>
      <c r="L246" s="1">
        <f>Table1[[#This Row],[Latest Total Sales (local m)]]*Table1[[#This Row],[Fx]]</f>
        <v>98.326860788301971</v>
      </c>
      <c r="M246" s="15">
        <f>Table1[[#This Row],[Latest Total Sales ($m)]]/Table1[[#This Row],[Previous Total Sales ($m)]]-1</f>
        <v>-6.0571671019695295E-2</v>
      </c>
      <c r="N246" s="1">
        <f>IF(Table1[[#This Row],[Latest Pharma Sales (local m)]]*Table1[[#This Row],[Fx]]=0,"",Table1[[#This Row],[Latest Pharma Sales (local m)]]*Table1[[#This Row],[Fx]])</f>
        <v>93.655797921000001</v>
      </c>
      <c r="O246" s="15">
        <f>Table1[[#This Row],[Latest Pharma Sales ($m)]]/Table1[[#This Row],[Previous Pharma Sales ($m)]]-1</f>
        <v>-0.10519964702555085</v>
      </c>
      <c r="P246" s="1">
        <f>Table1[[#This Row],[Latest R&amp;D (local m)]]*Table1[[#This Row],[Fx]]</f>
        <v>2.7009424846866001</v>
      </c>
      <c r="Q246" s="15">
        <f>Table1[[#This Row],[Latest R&amp;D ($m)]]/Table1[[#This Row],[Previous R&amp;D ($m)]]-1</f>
        <v>-0.37838130588612229</v>
      </c>
      <c r="R246" s="1">
        <f>Table1[[#This Row],[Latest Net Income (local m)]]*Table1[[#This Row],[Fx]]</f>
        <v>2.7521148879000004</v>
      </c>
      <c r="S246" s="15">
        <f>Table1[[#This Row],[Latest Net Income ($m)]]/Table1[[#This Row],[Previous Net Income ($m)]]-1</f>
        <v>-3.0196352314073227</v>
      </c>
      <c r="T246" s="1">
        <f>Table1[[#This Row],[Latest Number Employed]]</f>
        <v>377</v>
      </c>
      <c r="U246" s="1">
        <f>Table1[[#This Row],[Latest Operating Profit (local m)]]*Table1[[#This Row],[Fx]]</f>
        <v>4.0955688695742491</v>
      </c>
      <c r="V246" s="1">
        <v>104.66669755960001</v>
      </c>
      <c r="W246" s="1">
        <v>104.66669755960001</v>
      </c>
      <c r="X246" s="1">
        <v>4.3450148946000002</v>
      </c>
      <c r="Y246" s="1">
        <v>-1.3626791834</v>
      </c>
      <c r="Z246" s="1">
        <v>0</v>
      </c>
      <c r="AA246" s="1">
        <v>-1.4649456776000001</v>
      </c>
      <c r="AB246" s="1">
        <v>119746</v>
      </c>
      <c r="AC246" s="1">
        <v>119746</v>
      </c>
      <c r="AD246" s="1">
        <v>4971</v>
      </c>
      <c r="AE246" s="1">
        <v>-1559</v>
      </c>
      <c r="AF246" s="1">
        <v>-1676</v>
      </c>
      <c r="AG246" s="1"/>
    </row>
    <row r="247" spans="1:36">
      <c r="A247" s="32" t="s">
        <v>64</v>
      </c>
      <c r="B247" t="s">
        <v>34</v>
      </c>
      <c r="C247" t="s">
        <v>58</v>
      </c>
      <c r="D247" t="s">
        <v>59</v>
      </c>
      <c r="E247">
        <f>_xlfn.XLOOKUP(Table1[[#This Row],[Currency]],Fx!$H$5:$H$24,Fx!$I$5:$I$24,"NA",0,1)</f>
        <v>7.7677530000000005E-4</v>
      </c>
      <c r="F247" s="1">
        <v>109995.418981</v>
      </c>
      <c r="G247" s="1">
        <v>109995.418981</v>
      </c>
      <c r="H247" s="1">
        <v>21538</v>
      </c>
      <c r="I247" s="1">
        <v>251</v>
      </c>
      <c r="J247" s="1">
        <v>314</v>
      </c>
      <c r="K247" s="1">
        <v>1505</v>
      </c>
      <c r="L247" s="1">
        <f>Table1[[#This Row],[Latest Total Sales (local m)]]*Table1[[#This Row],[Fx]]</f>
        <v>85.44172457759197</v>
      </c>
      <c r="M247" s="15">
        <f>Table1[[#This Row],[Latest Total Sales ($m)]]/Table1[[#This Row],[Previous Total Sales ($m)]]-1</f>
        <v>-3.7828380407080697E-2</v>
      </c>
      <c r="N247" s="1">
        <f>IF(Table1[[#This Row],[Latest Pharma Sales (local m)]]*Table1[[#This Row],[Fx]]=0,"",Table1[[#This Row],[Latest Pharma Sales (local m)]]*Table1[[#This Row],[Fx]])</f>
        <v>85.44172457759197</v>
      </c>
      <c r="O247" s="15">
        <f>Table1[[#This Row],[Latest Pharma Sales ($m)]]/Table1[[#This Row],[Previous Pharma Sales ($m)]]-1</f>
        <v>-3.7828380407080697E-2</v>
      </c>
      <c r="P247" s="1">
        <f>Table1[[#This Row],[Latest R&amp;D (local m)]]*Table1[[#This Row],[Fx]]</f>
        <v>16.730186411400002</v>
      </c>
      <c r="Q247" s="15">
        <f>Table1[[#This Row],[Latest R&amp;D ($m)]]/Table1[[#This Row],[Previous R&amp;D ($m)]]-1</f>
        <v>0.82945193162524844</v>
      </c>
      <c r="R247" s="1">
        <f>Table1[[#This Row],[Latest Net Income (local m)]]*Table1[[#This Row],[Fx]]</f>
        <v>0.19497060030000002</v>
      </c>
      <c r="S247" s="15">
        <f>Table1[[#This Row],[Latest Net Income ($m)]]/Table1[[#This Row],[Previous Net Income ($m)]]-1</f>
        <v>-0.97492620034365629</v>
      </c>
      <c r="T247" s="1">
        <f>Table1[[#This Row],[Latest Number Employed]]</f>
        <v>314</v>
      </c>
      <c r="U247" s="1">
        <f>Table1[[#This Row],[Latest Operating Profit (local m)]]*Table1[[#This Row],[Fx]]</f>
        <v>1.1690468265</v>
      </c>
      <c r="V247" s="1">
        <v>88.800919542545969</v>
      </c>
      <c r="W247" s="1">
        <v>88.800919542545969</v>
      </c>
      <c r="X247" s="1">
        <v>9.1449171865025392</v>
      </c>
      <c r="Y247" s="1">
        <v>7.7758697513829782</v>
      </c>
      <c r="Z247" s="1">
        <v>307</v>
      </c>
      <c r="AA247" s="1">
        <v>8.8274236817448113</v>
      </c>
      <c r="AB247" s="1">
        <v>101594.44369099999</v>
      </c>
      <c r="AC247" s="1">
        <v>101594.44369099999</v>
      </c>
      <c r="AD247" s="1">
        <v>10462.4229</v>
      </c>
      <c r="AE247" s="1">
        <v>8896.1371760000002</v>
      </c>
      <c r="AF247" s="1">
        <v>10099.188193</v>
      </c>
      <c r="AG247" s="1"/>
    </row>
    <row r="248" spans="1:36">
      <c r="A248" t="s">
        <v>63</v>
      </c>
      <c r="B248" t="s">
        <v>34</v>
      </c>
      <c r="C248" t="s">
        <v>39</v>
      </c>
      <c r="D248" t="s">
        <v>40</v>
      </c>
      <c r="E248">
        <f>_xlfn.XLOOKUP(Table1[[#This Row],[Currency]],Fx!$H$5:$H$24,Fx!$I$5:$I$24,"NA",0,1)</f>
        <v>3.3618915999999999E-2</v>
      </c>
      <c r="F248" s="1">
        <v>5851.3680000000004</v>
      </c>
      <c r="G248" s="1">
        <v>2527.248</v>
      </c>
      <c r="H248" s="1">
        <v>251.87799999999999</v>
      </c>
      <c r="I248" s="1">
        <v>815.40800000000002</v>
      </c>
      <c r="J248" s="21"/>
      <c r="K248" s="1">
        <v>1118.421</v>
      </c>
      <c r="L248" s="1">
        <f>Table1[[#This Row],[Latest Total Sales (local m)]]*Table1[[#This Row],[Fx]]</f>
        <v>196.71664927708801</v>
      </c>
      <c r="M248" s="15">
        <f>Table1[[#This Row],[Latest Total Sales ($m)]]/Table1[[#This Row],[Previous Total Sales ($m)]]-1</f>
        <v>0.19348538200433296</v>
      </c>
      <c r="N248" s="1">
        <f>IF(Table1[[#This Row],[Latest Pharma Sales (local m)]]*Table1[[#This Row],[Fx]]=0,"",Table1[[#This Row],[Latest Pharma Sales (local m)]]*Table1[[#This Row],[Fx]])</f>
        <v>84.963338223167995</v>
      </c>
      <c r="O248" s="15">
        <f>Table1[[#This Row],[Latest Pharma Sales ($m)]]/Table1[[#This Row],[Previous Pharma Sales ($m)]]-1</f>
        <v>-6.0130142544781995E-2</v>
      </c>
      <c r="P248" s="1">
        <f>Table1[[#This Row],[Latest R&amp;D (local m)]]*Table1[[#This Row],[Fx]]</f>
        <v>8.4678653242479989</v>
      </c>
      <c r="Q248" s="15">
        <f>Table1[[#This Row],[Latest R&amp;D ($m)]]/Table1[[#This Row],[Previous R&amp;D ($m)]]-1</f>
        <v>-2.1731127428797237E-2</v>
      </c>
      <c r="R248" s="1">
        <f>Table1[[#This Row],[Latest Net Income (local m)]]*Table1[[#This Row],[Fx]]</f>
        <v>27.413133057728</v>
      </c>
      <c r="S248" s="15">
        <f>Table1[[#This Row],[Latest Net Income ($m)]]/Table1[[#This Row],[Previous Net Income ($m)]]-1</f>
        <v>8.3482059508583895E-2</v>
      </c>
      <c r="T248" s="1">
        <f>Table1[[#This Row],[Latest Number Employed]]</f>
        <v>0</v>
      </c>
      <c r="U248" s="1">
        <f>Table1[[#This Row],[Latest Operating Profit (local m)]]*Table1[[#This Row],[Fx]]</f>
        <v>37.600101651636002</v>
      </c>
      <c r="V248" s="1">
        <v>164.82535290606</v>
      </c>
      <c r="W248" s="1">
        <v>90.399045728749996</v>
      </c>
      <c r="X248" s="1">
        <v>8.6559692960400003</v>
      </c>
      <c r="Y248" s="1">
        <v>25.30095705522</v>
      </c>
      <c r="Z248" s="1">
        <v>0</v>
      </c>
      <c r="AA248" s="1">
        <v>31.385066564059997</v>
      </c>
      <c r="AB248" s="1">
        <v>4604.0820000000003</v>
      </c>
      <c r="AC248" s="1">
        <v>2525.125</v>
      </c>
      <c r="AD248" s="1">
        <v>241.78800000000001</v>
      </c>
      <c r="AE248" s="1">
        <v>706.73400000000004</v>
      </c>
      <c r="AF248" s="1">
        <v>876.68200000000002</v>
      </c>
      <c r="AG248" s="1"/>
    </row>
    <row r="249" spans="1:36">
      <c r="A249" t="s">
        <v>62</v>
      </c>
      <c r="B249" t="s">
        <v>34</v>
      </c>
      <c r="C249" t="s">
        <v>50</v>
      </c>
      <c r="D249" t="s">
        <v>51</v>
      </c>
      <c r="E249">
        <f>_xlfn.XLOOKUP(Table1[[#This Row],[Currency]],Fx!$H$5:$H$24,Fx!$I$5:$I$24,"NA",0,1)</f>
        <v>1.2735148999999999E-2</v>
      </c>
      <c r="F249" s="1">
        <v>6658.94</v>
      </c>
      <c r="G249" s="1">
        <v>6556.1059999999998</v>
      </c>
      <c r="H249" s="1">
        <v>63.621000000000002</v>
      </c>
      <c r="I249" s="1">
        <v>463.18299999999999</v>
      </c>
      <c r="J249" s="1">
        <v>958</v>
      </c>
      <c r="K249" s="1">
        <v>552.46900000000005</v>
      </c>
      <c r="L249" s="1">
        <f>Table1[[#This Row],[Latest Total Sales (local m)]]*Table1[[#This Row],[Fx]]</f>
        <v>84.802593082059985</v>
      </c>
      <c r="M249" s="15">
        <f>Table1[[#This Row],[Latest Total Sales ($m)]]/Table1[[#This Row],[Previous Total Sales ($m)]]-1</f>
        <v>0.12024897137458401</v>
      </c>
      <c r="N249" s="1">
        <f>IF(Table1[[#This Row],[Latest Pharma Sales (local m)]]*Table1[[#This Row],[Fx]]=0,"",Table1[[#This Row],[Latest Pharma Sales (local m)]]*Table1[[#This Row],[Fx]])</f>
        <v>83.492986769793987</v>
      </c>
      <c r="O249" s="15">
        <f>Table1[[#This Row],[Latest Pharma Sales ($m)]]/Table1[[#This Row],[Previous Pharma Sales ($m)]]-1</f>
        <v>0.10286500538548626</v>
      </c>
      <c r="P249" s="1">
        <f>Table1[[#This Row],[Latest R&amp;D (local m)]]*Table1[[#This Row],[Fx]]</f>
        <v>0.81022291452899997</v>
      </c>
      <c r="Q249" s="15" t="e">
        <f>Table1[[#This Row],[Latest R&amp;D ($m)]]/Table1[[#This Row],[Previous R&amp;D ($m)]]-1</f>
        <v>#DIV/0!</v>
      </c>
      <c r="R249" s="1">
        <f>Table1[[#This Row],[Latest Net Income (local m)]]*Table1[[#This Row],[Fx]]</f>
        <v>5.8987045192669996</v>
      </c>
      <c r="S249" s="15">
        <f>Table1[[#This Row],[Latest Net Income ($m)]]/Table1[[#This Row],[Previous Net Income ($m)]]-1</f>
        <v>-0.29829877960158879</v>
      </c>
      <c r="T249" s="1">
        <f>Table1[[#This Row],[Latest Number Employed]]</f>
        <v>958</v>
      </c>
      <c r="U249" s="1">
        <f>Table1[[#This Row],[Latest Operating Profit (local m)]]*Table1[[#This Row],[Fx]]</f>
        <v>7.0357750328810003</v>
      </c>
      <c r="V249" s="1">
        <v>75.699773219165991</v>
      </c>
      <c r="W249" s="1">
        <v>75.705536363999997</v>
      </c>
      <c r="X249" s="1">
        <v>0</v>
      </c>
      <c r="Y249" s="1">
        <v>8.406290808384</v>
      </c>
      <c r="Z249" s="1">
        <v>946</v>
      </c>
      <c r="AA249" s="1">
        <v>-7.1389941992999999</v>
      </c>
      <c r="AB249" s="1">
        <v>5595.5739999999996</v>
      </c>
      <c r="AC249" s="1">
        <v>5596</v>
      </c>
      <c r="AE249" s="1">
        <v>621.37599999999998</v>
      </c>
      <c r="AF249" s="1">
        <v>-527.70000000000005</v>
      </c>
      <c r="AG249" s="1"/>
    </row>
    <row r="250" spans="1:36">
      <c r="A250" t="s">
        <v>61</v>
      </c>
      <c r="B250" t="s">
        <v>34</v>
      </c>
      <c r="C250" t="s">
        <v>35</v>
      </c>
      <c r="D250" t="s">
        <v>36</v>
      </c>
      <c r="E250">
        <f>_xlfn.XLOOKUP(Table1[[#This Row],[Currency]],Fx!$H$5:$H$24,Fx!$I$5:$I$24,"NA",0,1)</f>
        <v>1</v>
      </c>
      <c r="F250" s="1">
        <v>82</v>
      </c>
      <c r="G250" s="1">
        <v>82</v>
      </c>
      <c r="H250" s="1">
        <v>103.273</v>
      </c>
      <c r="I250" s="1">
        <v>-50.918999999999997</v>
      </c>
      <c r="J250" s="1">
        <v>141</v>
      </c>
      <c r="K250" s="1">
        <v>-52.241999999999997</v>
      </c>
      <c r="L250" s="1">
        <f>Table1[[#This Row],[Latest Total Sales (local m)]]*Table1[[#This Row],[Fx]]</f>
        <v>82</v>
      </c>
      <c r="M250" s="15">
        <f>Table1[[#This Row],[Latest Total Sales ($m)]]/Table1[[#This Row],[Previous Total Sales ($m)]]-1</f>
        <v>2.047534098933363</v>
      </c>
      <c r="N250" s="1">
        <f>IF(Table1[[#This Row],[Latest Pharma Sales (local m)]]*Table1[[#This Row],[Fx]]=0,"",Table1[[#This Row],[Latest Pharma Sales (local m)]]*Table1[[#This Row],[Fx]])</f>
        <v>82</v>
      </c>
      <c r="O250" s="15">
        <f>Table1[[#This Row],[Latest Pharma Sales ($m)]]/Table1[[#This Row],[Previous Pharma Sales ($m)]]-1</f>
        <v>2.047534098933363</v>
      </c>
      <c r="P250" s="1">
        <f>Table1[[#This Row],[Latest R&amp;D (local m)]]*Table1[[#This Row],[Fx]]</f>
        <v>103.273</v>
      </c>
      <c r="Q250" s="15">
        <f>Table1[[#This Row],[Latest R&amp;D ($m)]]/Table1[[#This Row],[Previous R&amp;D ($m)]]-1</f>
        <v>0.16064464648962118</v>
      </c>
      <c r="R250" s="1">
        <f>Table1[[#This Row],[Latest Net Income (local m)]]*Table1[[#This Row],[Fx]]</f>
        <v>-50.918999999999997</v>
      </c>
      <c r="S250" s="15">
        <f>Table1[[#This Row],[Latest Net Income ($m)]]/Table1[[#This Row],[Previous Net Income ($m)]]-1</f>
        <v>-0.43966238225195886</v>
      </c>
      <c r="T250" s="1">
        <f>Table1[[#This Row],[Latest Number Employed]]</f>
        <v>141</v>
      </c>
      <c r="U250" s="1">
        <f>Table1[[#This Row],[Latest Operating Profit (local m)]]*Table1[[#This Row],[Fx]]</f>
        <v>-52.241999999999997</v>
      </c>
      <c r="V250" s="1">
        <v>26.907</v>
      </c>
      <c r="W250" s="1">
        <v>26.907</v>
      </c>
      <c r="X250" s="1">
        <v>88.978999999999999</v>
      </c>
      <c r="Y250" s="1">
        <v>-90.872</v>
      </c>
      <c r="Z250" s="1">
        <v>137</v>
      </c>
      <c r="AA250" s="1">
        <v>-91.055999999999997</v>
      </c>
      <c r="AB250" s="1">
        <v>26.907</v>
      </c>
      <c r="AC250" s="1">
        <v>26.907</v>
      </c>
      <c r="AD250" s="1">
        <v>88.978999999999999</v>
      </c>
      <c r="AE250" s="1">
        <v>-90.872</v>
      </c>
      <c r="AF250" s="1">
        <v>-91.055999999999997</v>
      </c>
      <c r="AG250" s="1"/>
      <c r="AJ250" s="24"/>
    </row>
    <row r="251" spans="1:36">
      <c r="A251" t="s">
        <v>60</v>
      </c>
      <c r="B251" t="s">
        <v>34</v>
      </c>
      <c r="C251" t="s">
        <v>43</v>
      </c>
      <c r="D251" t="s">
        <v>44</v>
      </c>
      <c r="E251">
        <f>_xlfn.XLOOKUP(Table1[[#This Row],[Currency]],Fx!$H$5:$H$24,Fx!$I$5:$I$24,"NA",0,1)</f>
        <v>0.14885238000000001</v>
      </c>
      <c r="F251" s="1">
        <v>549.53697499999998</v>
      </c>
      <c r="G251" s="1">
        <v>549.53697499999998</v>
      </c>
      <c r="H251" s="1">
        <v>59.614660000000001</v>
      </c>
      <c r="I251" s="1">
        <v>45.937094999999999</v>
      </c>
      <c r="J251" s="1">
        <v>1241</v>
      </c>
      <c r="K251" s="1">
        <v>56.807609999999997</v>
      </c>
      <c r="L251" s="1">
        <f>Table1[[#This Row],[Latest Total Sales (local m)]]*Table1[[#This Row],[Fx]]</f>
        <v>81.799886626750506</v>
      </c>
      <c r="M251" s="15">
        <f>Table1[[#This Row],[Latest Total Sales ($m)]]/Table1[[#This Row],[Previous Total Sales ($m)]]-1</f>
        <v>-0.16223850086133862</v>
      </c>
      <c r="N251" s="1">
        <f>IF(Table1[[#This Row],[Latest Pharma Sales (local m)]]*Table1[[#This Row],[Fx]]=0,"",Table1[[#This Row],[Latest Pharma Sales (local m)]]*Table1[[#This Row],[Fx]])</f>
        <v>81.799886626750506</v>
      </c>
      <c r="O251" s="15">
        <f>Table1[[#This Row],[Latest Pharma Sales ($m)]]/Table1[[#This Row],[Previous Pharma Sales ($m)]]-1</f>
        <v>-0.16223850086133862</v>
      </c>
      <c r="P251" s="1">
        <f>Table1[[#This Row],[Latest R&amp;D (local m)]]*Table1[[#This Row],[Fx]]</f>
        <v>8.873784023890801</v>
      </c>
      <c r="Q251" s="15">
        <f>Table1[[#This Row],[Latest R&amp;D ($m)]]/Table1[[#This Row],[Previous R&amp;D ($m)]]-1</f>
        <v>-0.44005476916925734</v>
      </c>
      <c r="R251" s="1">
        <f>Table1[[#This Row],[Latest Net Income (local m)]]*Table1[[#This Row],[Fx]]</f>
        <v>6.8378459210361004</v>
      </c>
      <c r="S251" s="15">
        <f>Table1[[#This Row],[Latest Net Income ($m)]]/Table1[[#This Row],[Previous Net Income ($m)]]-1</f>
        <v>0.23689140505304906</v>
      </c>
      <c r="T251" s="1">
        <f>Table1[[#This Row],[Latest Number Employed]]</f>
        <v>1241</v>
      </c>
      <c r="U251" s="1">
        <f>Table1[[#This Row],[Latest Operating Profit (local m)]]*Table1[[#This Row],[Fx]]</f>
        <v>8.4559479506117992</v>
      </c>
      <c r="V251" s="1">
        <v>97.641019205170551</v>
      </c>
      <c r="W251" s="1">
        <v>97.641019205170551</v>
      </c>
      <c r="X251" s="1">
        <v>15.84759282747266</v>
      </c>
      <c r="Y251" s="1">
        <v>5.5282508174133786</v>
      </c>
      <c r="Z251" s="1">
        <v>1421</v>
      </c>
      <c r="AA251" s="1">
        <v>8.5153653362764103</v>
      </c>
      <c r="AB251" s="1">
        <v>629.76470952</v>
      </c>
      <c r="AC251" s="1">
        <v>629.76470952</v>
      </c>
      <c r="AD251" s="1">
        <v>102.21374966</v>
      </c>
      <c r="AE251" s="1">
        <v>35.656093089999999</v>
      </c>
      <c r="AF251" s="1">
        <v>54.92237403</v>
      </c>
      <c r="AG251" s="1"/>
    </row>
    <row r="252" spans="1:36">
      <c r="A252" s="32" t="s">
        <v>57</v>
      </c>
      <c r="B252" t="s">
        <v>34</v>
      </c>
      <c r="C252" t="s">
        <v>58</v>
      </c>
      <c r="D252" t="s">
        <v>59</v>
      </c>
      <c r="E252">
        <f>_xlfn.XLOOKUP(Table1[[#This Row],[Currency]],Fx!$H$5:$H$24,Fx!$I$5:$I$24,"NA",0,1)</f>
        <v>7.7677530000000005E-4</v>
      </c>
      <c r="F252" s="1">
        <v>179676.10824</v>
      </c>
      <c r="G252" s="1">
        <v>102175.59</v>
      </c>
      <c r="H252" s="21">
        <v>2907</v>
      </c>
      <c r="I252" s="1">
        <v>-28.287009999999999</v>
      </c>
      <c r="J252" s="1">
        <v>518</v>
      </c>
      <c r="K252" s="1">
        <v>4016.5818279999999</v>
      </c>
      <c r="L252" s="1">
        <f>Table1[[#This Row],[Latest Total Sales (local m)]]*Table1[[#This Row],[Fx]]</f>
        <v>139.56796288095848</v>
      </c>
      <c r="M252" s="15">
        <f>Table1[[#This Row],[Latest Total Sales ($m)]]/Table1[[#This Row],[Previous Total Sales ($m)]]-1</f>
        <v>0.18941563724935828</v>
      </c>
      <c r="N252" s="1">
        <f>IF(Table1[[#This Row],[Latest Pharma Sales (local m)]]*Table1[[#This Row],[Fx]]=0,"",Table1[[#This Row],[Latest Pharma Sales (local m)]]*Table1[[#This Row],[Fx]])</f>
        <v>79.367474574927002</v>
      </c>
      <c r="O252" s="15">
        <f>Table1[[#This Row],[Latest Pharma Sales ($m)]]/Table1[[#This Row],[Previous Pharma Sales ($m)]]-1</f>
        <v>-0.32362045415160001</v>
      </c>
      <c r="P252" s="1">
        <f>Table1[[#This Row],[Latest R&amp;D (local m)]]*Table1[[#This Row],[Fx]]</f>
        <v>2.2580857971000001</v>
      </c>
      <c r="Q252" s="15">
        <f>Table1[[#This Row],[Latest R&amp;D ($m)]]/Table1[[#This Row],[Previous R&amp;D ($m)]]-1</f>
        <v>-9.5445518484391312E-2</v>
      </c>
      <c r="R252" s="1">
        <f>Table1[[#This Row],[Latest Net Income (local m)]]*Table1[[#This Row],[Fx]]</f>
        <v>-2.1972650678853001E-2</v>
      </c>
      <c r="S252" s="15">
        <f>Table1[[#This Row],[Latest Net Income ($m)]]/Table1[[#This Row],[Previous Net Income ($m)]]-1</f>
        <v>-0.99529862643688083</v>
      </c>
      <c r="T252" s="1">
        <f>Table1[[#This Row],[Latest Number Employed]]</f>
        <v>518</v>
      </c>
      <c r="U252" s="1">
        <f>Table1[[#This Row],[Latest Operating Profit (local m)]]*Table1[[#This Row],[Fx]]</f>
        <v>3.1199815544192484</v>
      </c>
      <c r="V252" s="1">
        <v>117.3416243322</v>
      </c>
      <c r="W252" s="1">
        <v>117.3416243322</v>
      </c>
      <c r="X252" s="1">
        <v>2.4963513455999999</v>
      </c>
      <c r="Y252" s="1">
        <v>-4.6736661921999998</v>
      </c>
      <c r="Z252" s="1">
        <v>479</v>
      </c>
      <c r="AA252" s="1">
        <v>0.34962904</v>
      </c>
      <c r="AB252" s="1">
        <v>134247</v>
      </c>
      <c r="AC252" s="1">
        <v>134247</v>
      </c>
      <c r="AD252" s="1">
        <v>2856</v>
      </c>
      <c r="AE252" s="1">
        <v>-5347</v>
      </c>
      <c r="AF252" s="1">
        <v>400</v>
      </c>
      <c r="AG252" s="1"/>
    </row>
    <row r="253" spans="1:36">
      <c r="A253" t="s">
        <v>56</v>
      </c>
      <c r="B253" t="s">
        <v>34</v>
      </c>
      <c r="C253" t="s">
        <v>43</v>
      </c>
      <c r="D253" t="s">
        <v>44</v>
      </c>
      <c r="E253">
        <f>_xlfn.XLOOKUP(Table1[[#This Row],[Currency]],Fx!$H$5:$H$24,Fx!$I$5:$I$24,"NA",0,1)</f>
        <v>0.14885238000000001</v>
      </c>
      <c r="F253" s="1">
        <v>526.46533999999997</v>
      </c>
      <c r="G253" s="1">
        <v>526.46533999999997</v>
      </c>
      <c r="H253" s="1">
        <v>18.217376000000002</v>
      </c>
      <c r="I253" s="1">
        <v>32.448867999999997</v>
      </c>
      <c r="J253" s="1">
        <v>549</v>
      </c>
      <c r="K253" s="1">
        <v>30.101172999999999</v>
      </c>
      <c r="L253" s="1">
        <f>Table1[[#This Row],[Latest Total Sales (local m)]]*Table1[[#This Row],[Fx]]</f>
        <v>78.365618846509193</v>
      </c>
      <c r="M253" s="15">
        <f>Table1[[#This Row],[Latest Total Sales ($m)]]/Table1[[#This Row],[Previous Total Sales ($m)]]-1</f>
        <v>-0.12600872330623747</v>
      </c>
      <c r="N253" s="1">
        <f>IF(Table1[[#This Row],[Latest Pharma Sales (local m)]]*Table1[[#This Row],[Fx]]=0,"",Table1[[#This Row],[Latest Pharma Sales (local m)]]*Table1[[#This Row],[Fx]])</f>
        <v>78.365618846509193</v>
      </c>
      <c r="O253" s="15">
        <f>Table1[[#This Row],[Latest Pharma Sales ($m)]]/Table1[[#This Row],[Previous Pharma Sales ($m)]]-1</f>
        <v>-0.12600872330623747</v>
      </c>
      <c r="P253" s="1">
        <f>Table1[[#This Row],[Latest R&amp;D (local m)]]*Table1[[#This Row],[Fx]]</f>
        <v>2.7116997749548806</v>
      </c>
      <c r="Q253" s="15">
        <f>Table1[[#This Row],[Latest R&amp;D ($m)]]/Table1[[#This Row],[Previous R&amp;D ($m)]]-1</f>
        <v>-0.19390008125769043</v>
      </c>
      <c r="R253" s="1">
        <f>Table1[[#This Row],[Latest Net Income (local m)]]*Table1[[#This Row],[Fx]]</f>
        <v>4.8300912301058396</v>
      </c>
      <c r="S253" s="15">
        <f>Table1[[#This Row],[Latest Net Income ($m)]]/Table1[[#This Row],[Previous Net Income ($m)]]-1</f>
        <v>-0.89102664099039208</v>
      </c>
      <c r="T253" s="1">
        <f>Table1[[#This Row],[Latest Number Employed]]</f>
        <v>549</v>
      </c>
      <c r="U253" s="1">
        <f>Table1[[#This Row],[Latest Operating Profit (local m)]]*Table1[[#This Row],[Fx]]</f>
        <v>4.4806312418417402</v>
      </c>
      <c r="V253" s="1">
        <v>89.664074386371354</v>
      </c>
      <c r="W253" s="1">
        <v>89.664074386371354</v>
      </c>
      <c r="X253" s="1">
        <v>3.3639747528888471</v>
      </c>
      <c r="Y253" s="1">
        <v>44.323596831405219</v>
      </c>
      <c r="Z253" s="1">
        <v>563</v>
      </c>
      <c r="AA253" s="1">
        <v>51.365914826481628</v>
      </c>
      <c r="AB253" s="1">
        <v>578.31503828999996</v>
      </c>
      <c r="AC253" s="1">
        <v>578.31503828999996</v>
      </c>
      <c r="AD253" s="1">
        <v>21.69695278</v>
      </c>
      <c r="AE253" s="1">
        <v>285.87818225000001</v>
      </c>
      <c r="AF253" s="1">
        <v>331.29970061</v>
      </c>
      <c r="AG253" s="1"/>
    </row>
    <row r="254" spans="1:36">
      <c r="A254" t="s">
        <v>55</v>
      </c>
      <c r="B254" t="s">
        <v>34</v>
      </c>
      <c r="C254" t="s">
        <v>43</v>
      </c>
      <c r="D254" t="s">
        <v>44</v>
      </c>
      <c r="E254">
        <f>_xlfn.XLOOKUP(Table1[[#This Row],[Currency]],Fx!$H$5:$H$24,Fx!$I$5:$I$24,"NA",0,1)</f>
        <v>0.14885238000000001</v>
      </c>
      <c r="F254" s="1">
        <v>795.93249500000002</v>
      </c>
      <c r="G254" s="1">
        <v>509.26931300000001</v>
      </c>
      <c r="H254" s="1">
        <v>64.780338</v>
      </c>
      <c r="I254" s="1">
        <v>-78.325489000000005</v>
      </c>
      <c r="J254" s="1">
        <v>1773</v>
      </c>
      <c r="K254" s="1">
        <v>-127.63204500000001</v>
      </c>
      <c r="L254" s="1">
        <f>Table1[[#This Row],[Latest Total Sales (local m)]]*Table1[[#This Row],[Fx]]</f>
        <v>118.47644620008811</v>
      </c>
      <c r="M254" s="15">
        <f>Table1[[#This Row],[Latest Total Sales ($m)]]/Table1[[#This Row],[Previous Total Sales ($m)]]-1</f>
        <v>6.9115940735564374E-2</v>
      </c>
      <c r="N254" s="1">
        <f>IF(Table1[[#This Row],[Latest Pharma Sales (local m)]]*Table1[[#This Row],[Fx]]=0,"",Table1[[#This Row],[Latest Pharma Sales (local m)]]*Table1[[#This Row],[Fx]])</f>
        <v>75.805949301014948</v>
      </c>
      <c r="O254" s="15">
        <f>Table1[[#This Row],[Latest Pharma Sales ($m)]]/Table1[[#This Row],[Previous Pharma Sales ($m)]]-1</f>
        <v>-0.31593703727883404</v>
      </c>
      <c r="P254" s="1">
        <f>Table1[[#This Row],[Latest R&amp;D (local m)]]*Table1[[#This Row],[Fx]]</f>
        <v>9.6427074885044401</v>
      </c>
      <c r="Q254" s="15">
        <f>Table1[[#This Row],[Latest R&amp;D ($m)]]/Table1[[#This Row],[Previous R&amp;D ($m)]]-1</f>
        <v>-0.23671289396690953</v>
      </c>
      <c r="R254" s="1">
        <f>Table1[[#This Row],[Latest Net Income (local m)]]*Table1[[#This Row],[Fx]]</f>
        <v>-11.658935452313822</v>
      </c>
      <c r="S254" s="15">
        <f>Table1[[#This Row],[Latest Net Income ($m)]]/Table1[[#This Row],[Previous Net Income ($m)]]-1</f>
        <v>-0.76659461001740681</v>
      </c>
      <c r="T254" s="1">
        <f>Table1[[#This Row],[Latest Number Employed]]</f>
        <v>1773</v>
      </c>
      <c r="U254" s="1">
        <f>Table1[[#This Row],[Latest Operating Profit (local m)]]*Table1[[#This Row],[Fx]]</f>
        <v>-18.998333662517101</v>
      </c>
      <c r="V254" s="1">
        <v>110.81721045013595</v>
      </c>
      <c r="W254" s="1">
        <v>110.81721045013595</v>
      </c>
      <c r="X254" s="1">
        <v>12.633132948647509</v>
      </c>
      <c r="Y254" s="1">
        <v>-49.951440509507165</v>
      </c>
      <c r="Z254" s="1">
        <v>1652</v>
      </c>
      <c r="AA254" s="1">
        <v>-77.87934194173873</v>
      </c>
      <c r="AB254" s="1">
        <v>714.74846245000003</v>
      </c>
      <c r="AC254" s="1">
        <v>714.74846245000003</v>
      </c>
      <c r="AD254" s="1">
        <v>81.481137399999994</v>
      </c>
      <c r="AE254" s="1">
        <v>-322.17662903000002</v>
      </c>
      <c r="AF254" s="1">
        <v>-502.30591154000001</v>
      </c>
      <c r="AG254" s="1"/>
    </row>
    <row r="255" spans="1:36">
      <c r="A255" t="s">
        <v>52</v>
      </c>
      <c r="B255" t="s">
        <v>34</v>
      </c>
      <c r="C255" t="s">
        <v>53</v>
      </c>
      <c r="D255" t="s">
        <v>54</v>
      </c>
      <c r="E255">
        <f>_xlfn.XLOOKUP(Table1[[#This Row],[Currency]],Fx!$H$5:$H$24,Fx!$I$5:$I$24,"NA",0,1)</f>
        <v>0.69486950000000003</v>
      </c>
      <c r="F255" s="1">
        <v>107.855</v>
      </c>
      <c r="G255" s="1">
        <v>107.855</v>
      </c>
      <c r="H255" s="1">
        <v>1.3540000000000001</v>
      </c>
      <c r="I255" s="1">
        <v>7.056</v>
      </c>
      <c r="J255" s="21"/>
      <c r="K255" s="1">
        <v>10.69</v>
      </c>
      <c r="L255" s="1">
        <f>Table1[[#This Row],[Latest Total Sales (local m)]]*Table1[[#This Row],[Fx]]</f>
        <v>74.945149922500008</v>
      </c>
      <c r="M255" s="15">
        <f>Table1[[#This Row],[Latest Total Sales ($m)]]/Table1[[#This Row],[Previous Total Sales ($m)]]-1</f>
        <v>0.22167745493203062</v>
      </c>
      <c r="N255" s="1">
        <f>IF(Table1[[#This Row],[Latest Pharma Sales (local m)]]*Table1[[#This Row],[Fx]]=0,"",Table1[[#This Row],[Latest Pharma Sales (local m)]]*Table1[[#This Row],[Fx]])</f>
        <v>74.945149922500008</v>
      </c>
      <c r="O255" s="15">
        <f>Table1[[#This Row],[Latest Pharma Sales ($m)]]/Table1[[#This Row],[Previous Pharma Sales ($m)]]-1</f>
        <v>0.22167745493203062</v>
      </c>
      <c r="P255" s="1">
        <f>Table1[[#This Row],[Latest R&amp;D (local m)]]*Table1[[#This Row],[Fx]]</f>
        <v>0.94085330300000014</v>
      </c>
      <c r="Q255" s="15">
        <f>Table1[[#This Row],[Latest R&amp;D ($m)]]/Table1[[#This Row],[Previous R&amp;D ($m)]]-1</f>
        <v>-0.41540417971131716</v>
      </c>
      <c r="R255" s="1">
        <f>Table1[[#This Row],[Latest Net Income (local m)]]*Table1[[#This Row],[Fx]]</f>
        <v>4.9029991920000002</v>
      </c>
      <c r="S255" s="15">
        <f>Table1[[#This Row],[Latest Net Income ($m)]]/Table1[[#This Row],[Previous Net Income ($m)]]-1</f>
        <v>-0.27015777587723222</v>
      </c>
      <c r="T255" s="1">
        <f>Table1[[#This Row],[Latest Number Employed]]</f>
        <v>0</v>
      </c>
      <c r="U255" s="1">
        <f>Table1[[#This Row],[Latest Operating Profit (local m)]]*Table1[[#This Row],[Fx]]</f>
        <v>7.4281549550000001</v>
      </c>
      <c r="V255" s="1">
        <v>61.346102131900004</v>
      </c>
      <c r="W255" s="1">
        <v>61.346102131900004</v>
      </c>
      <c r="X255" s="1">
        <v>1.6094081934</v>
      </c>
      <c r="Y255" s="1">
        <v>6.7178891957000006</v>
      </c>
      <c r="Z255" s="1">
        <v>0</v>
      </c>
      <c r="AA255" s="1">
        <v>9.1725748015999997</v>
      </c>
      <c r="AB255" s="1">
        <v>81.647000000000006</v>
      </c>
      <c r="AC255" s="1">
        <v>81.647000000000006</v>
      </c>
      <c r="AD255" s="1">
        <v>2.1419999999999999</v>
      </c>
      <c r="AE255" s="1">
        <v>8.9410000000000007</v>
      </c>
      <c r="AF255" s="1">
        <v>12.208</v>
      </c>
      <c r="AG255" s="1"/>
    </row>
    <row r="256" spans="1:36">
      <c r="A256" t="s">
        <v>49</v>
      </c>
      <c r="B256" t="s">
        <v>34</v>
      </c>
      <c r="C256" t="s">
        <v>50</v>
      </c>
      <c r="D256" t="s">
        <v>51</v>
      </c>
      <c r="E256">
        <f>_xlfn.XLOOKUP(Table1[[#This Row],[Currency]],Fx!$H$5:$H$24,Fx!$I$5:$I$24,"NA",0,1)</f>
        <v>1.2735148999999999E-2</v>
      </c>
      <c r="F256" s="1">
        <v>5128.1000000000004</v>
      </c>
      <c r="G256" s="1">
        <v>5128.1000000000004</v>
      </c>
      <c r="H256" s="1">
        <v>120.2</v>
      </c>
      <c r="I256" s="1">
        <v>676.4</v>
      </c>
      <c r="J256" s="1">
        <v>1235</v>
      </c>
      <c r="K256" s="1">
        <v>916.8</v>
      </c>
      <c r="L256" s="1">
        <f>Table1[[#This Row],[Latest Total Sales (local m)]]*Table1[[#This Row],[Fx]]</f>
        <v>65.307117586900006</v>
      </c>
      <c r="M256" s="15">
        <f>Table1[[#This Row],[Latest Total Sales ($m)]]/Table1[[#This Row],[Previous Total Sales ($m)]]-1</f>
        <v>9.673071908995956E-2</v>
      </c>
      <c r="N256" s="1">
        <f>IF(Table1[[#This Row],[Latest Pharma Sales (local m)]]*Table1[[#This Row],[Fx]]=0,"",Table1[[#This Row],[Latest Pharma Sales (local m)]]*Table1[[#This Row],[Fx]])</f>
        <v>65.307117586900006</v>
      </c>
      <c r="O256" s="15">
        <f>Table1[[#This Row],[Latest Pharma Sales ($m)]]/Table1[[#This Row],[Previous Pharma Sales ($m)]]-1</f>
        <v>0.10562272299628184</v>
      </c>
      <c r="P256" s="1">
        <f>Table1[[#This Row],[Latest R&amp;D (local m)]]*Table1[[#This Row],[Fx]]</f>
        <v>1.5307649098</v>
      </c>
      <c r="Q256" s="15">
        <f>Table1[[#This Row],[Latest R&amp;D ($m)]]/Table1[[#This Row],[Previous R&amp;D ($m)]]-1</f>
        <v>-2.1953839558327415E-3</v>
      </c>
      <c r="R256" s="1">
        <f>Table1[[#This Row],[Latest Net Income (local m)]]*Table1[[#This Row],[Fx]]</f>
        <v>8.6140547835999985</v>
      </c>
      <c r="S256" s="15">
        <f>Table1[[#This Row],[Latest Net Income ($m)]]/Table1[[#This Row],[Previous Net Income ($m)]]-1</f>
        <v>0.23685604599598897</v>
      </c>
      <c r="T256" s="1">
        <f>Table1[[#This Row],[Latest Number Employed]]</f>
        <v>1235</v>
      </c>
      <c r="U256" s="1">
        <f>Table1[[#This Row],[Latest Operating Profit (local m)]]*Table1[[#This Row],[Fx]]</f>
        <v>11.675584603199999</v>
      </c>
      <c r="V256" s="1">
        <v>59.547085214399999</v>
      </c>
      <c r="W256" s="1">
        <v>59.068175995799997</v>
      </c>
      <c r="X256" s="1">
        <v>1.5341329206000001</v>
      </c>
      <c r="Y256" s="1">
        <v>6.9644764331999989</v>
      </c>
      <c r="Z256" s="1">
        <v>1165</v>
      </c>
      <c r="AA256" s="1">
        <v>9.8988100353000004</v>
      </c>
      <c r="AB256" s="1">
        <v>4401.6000000000004</v>
      </c>
      <c r="AC256" s="1">
        <v>4366.2</v>
      </c>
      <c r="AD256" s="1">
        <v>113.4</v>
      </c>
      <c r="AE256" s="1">
        <v>514.79999999999995</v>
      </c>
      <c r="AF256" s="1">
        <v>731.7</v>
      </c>
      <c r="AG256" s="1"/>
    </row>
    <row r="257" spans="1:33">
      <c r="A257" t="s">
        <v>47</v>
      </c>
      <c r="B257" t="s">
        <v>34</v>
      </c>
      <c r="C257" t="s">
        <v>46</v>
      </c>
      <c r="D257" t="s">
        <v>48</v>
      </c>
      <c r="E257">
        <f>_xlfn.XLOOKUP(Table1[[#This Row],[Currency]],Fx!$H$5:$H$24,Fx!$I$5:$I$24,"NA",0,1)</f>
        <v>0.12771022000000001</v>
      </c>
      <c r="F257" s="1">
        <v>448.06900000000002</v>
      </c>
      <c r="G257" s="1">
        <v>448.06900000000002</v>
      </c>
      <c r="H257" s="1">
        <v>22.323</v>
      </c>
      <c r="I257" s="1">
        <v>-120.214</v>
      </c>
      <c r="J257" s="1">
        <v>650</v>
      </c>
      <c r="K257" s="1">
        <v>-119.182</v>
      </c>
      <c r="L257" s="1">
        <f>Table1[[#This Row],[Latest Total Sales (local m)]]*Table1[[#This Row],[Fx]]</f>
        <v>57.222990565180005</v>
      </c>
      <c r="M257" s="15">
        <f>Table1[[#This Row],[Latest Total Sales ($m)]]/Table1[[#This Row],[Previous Total Sales ($m)]]-1</f>
        <v>-0.32567392436088605</v>
      </c>
      <c r="N257" s="1">
        <f>IF(Table1[[#This Row],[Latest Pharma Sales (local m)]]*Table1[[#This Row],[Fx]]=0,"",Table1[[#This Row],[Latest Pharma Sales (local m)]]*Table1[[#This Row],[Fx]])</f>
        <v>57.222990565180005</v>
      </c>
      <c r="O257" s="15">
        <f>Table1[[#This Row],[Latest Pharma Sales ($m)]]/Table1[[#This Row],[Previous Pharma Sales ($m)]]-1</f>
        <v>-0.32567392436088605</v>
      </c>
      <c r="P257" s="1">
        <f>Table1[[#This Row],[Latest R&amp;D (local m)]]*Table1[[#This Row],[Fx]]</f>
        <v>2.8508752410600002</v>
      </c>
      <c r="Q257" s="15">
        <f>Table1[[#This Row],[Latest R&amp;D ($m)]]/Table1[[#This Row],[Previous R&amp;D ($m)]]-1</f>
        <v>-0.12937510753316284</v>
      </c>
      <c r="R257" s="1">
        <f>Table1[[#This Row],[Latest Net Income (local m)]]*Table1[[#This Row],[Fx]]</f>
        <v>-15.352556387080002</v>
      </c>
      <c r="S257" s="15">
        <f>Table1[[#This Row],[Latest Net Income ($m)]]/Table1[[#This Row],[Previous Net Income ($m)]]-1</f>
        <v>-2.0884945856141757E-2</v>
      </c>
      <c r="T257" s="1">
        <f>Table1[[#This Row],[Latest Number Employed]]</f>
        <v>650</v>
      </c>
      <c r="U257" s="1">
        <f>Table1[[#This Row],[Latest Operating Profit (local m)]]*Table1[[#This Row],[Fx]]</f>
        <v>-15.220759440040002</v>
      </c>
      <c r="V257" s="1">
        <v>84.859525135439995</v>
      </c>
      <c r="W257" s="1">
        <v>84.859525135439995</v>
      </c>
      <c r="X257" s="1">
        <v>3.27451611564</v>
      </c>
      <c r="Y257" s="1">
        <v>-15.68003302789</v>
      </c>
      <c r="Z257" s="1">
        <v>675</v>
      </c>
      <c r="AA257" s="1">
        <v>-15.169917657840001</v>
      </c>
      <c r="AB257" s="1">
        <v>659.59199999999998</v>
      </c>
      <c r="AC257" s="1">
        <v>659.59199999999998</v>
      </c>
      <c r="AD257" s="1">
        <v>25.452000000000002</v>
      </c>
      <c r="AE257" s="1">
        <v>-121.877</v>
      </c>
      <c r="AF257" s="1">
        <v>-117.91200000000001</v>
      </c>
      <c r="AG257" s="1"/>
    </row>
    <row r="258" spans="1:33">
      <c r="A258" t="s">
        <v>45</v>
      </c>
      <c r="B258" t="s">
        <v>34</v>
      </c>
      <c r="C258" t="s">
        <v>46</v>
      </c>
      <c r="D258" t="s">
        <v>44</v>
      </c>
      <c r="E258">
        <f>_xlfn.XLOOKUP(Table1[[#This Row],[Currency]],Fx!$H$5:$H$24,Fx!$I$5:$I$24,"NA",0,1)</f>
        <v>0.14885238000000001</v>
      </c>
      <c r="F258" s="1">
        <v>207.09200000000001</v>
      </c>
      <c r="G258" s="1">
        <v>207.09200000000001</v>
      </c>
      <c r="H258" s="1">
        <v>3.762</v>
      </c>
      <c r="I258" s="1">
        <v>-66.405000000000001</v>
      </c>
      <c r="J258" s="1">
        <v>124</v>
      </c>
      <c r="K258" s="1">
        <v>-54.295999999999999</v>
      </c>
      <c r="L258" s="1">
        <f>Table1[[#This Row],[Latest Total Sales (local m)]]*Table1[[#This Row],[Fx]]</f>
        <v>30.826137078960002</v>
      </c>
      <c r="M258" s="15">
        <f>Table1[[#This Row],[Latest Total Sales ($m)]]/Table1[[#This Row],[Previous Total Sales ($m)]]-1</f>
        <v>-0.27229956516180986</v>
      </c>
      <c r="N258" s="1">
        <f>IF(Table1[[#This Row],[Latest Pharma Sales (local m)]]*Table1[[#This Row],[Fx]]=0,"",Table1[[#This Row],[Latest Pharma Sales (local m)]]*Table1[[#This Row],[Fx]])</f>
        <v>30.826137078960002</v>
      </c>
      <c r="O258" s="15">
        <f>Table1[[#This Row],[Latest Pharma Sales ($m)]]/Table1[[#This Row],[Previous Pharma Sales ($m)]]-1</f>
        <v>-0.27229956516180986</v>
      </c>
      <c r="P258" s="1">
        <f>Table1[[#This Row],[Latest R&amp;D (local m)]]*Table1[[#This Row],[Fx]]</f>
        <v>0.55998265355999999</v>
      </c>
      <c r="Q258" s="15">
        <f>Table1[[#This Row],[Latest R&amp;D ($m)]]/Table1[[#This Row],[Previous R&amp;D ($m)]]-1</f>
        <v>-0.49703743335544104</v>
      </c>
      <c r="R258" s="1">
        <f>Table1[[#This Row],[Latest Net Income (local m)]]*Table1[[#This Row],[Fx]]</f>
        <v>-9.8845422939000009</v>
      </c>
      <c r="S258" s="15">
        <f>Table1[[#This Row],[Latest Net Income ($m)]]/Table1[[#This Row],[Previous Net Income ($m)]]-1</f>
        <v>-0.64624743725666245</v>
      </c>
      <c r="T258" s="1">
        <f>Table1[[#This Row],[Latest Number Employed]]</f>
        <v>124</v>
      </c>
      <c r="U258" s="1">
        <f>Table1[[#This Row],[Latest Operating Profit (local m)]]*Table1[[#This Row],[Fx]]</f>
        <v>-8.0820888244799995</v>
      </c>
      <c r="V258" s="1">
        <v>42.361026053000003</v>
      </c>
      <c r="W258" s="1">
        <v>42.361026053000003</v>
      </c>
      <c r="X258" s="1">
        <v>1.1133684506500001</v>
      </c>
      <c r="Y258" s="1">
        <v>-27.941966603000001</v>
      </c>
      <c r="Z258" s="1">
        <v>212</v>
      </c>
      <c r="AA258" s="1">
        <v>-17.216356983300003</v>
      </c>
      <c r="AB258" s="1">
        <v>273.22000000000003</v>
      </c>
      <c r="AC258" s="1">
        <v>273.22000000000003</v>
      </c>
      <c r="AD258" s="1">
        <v>7.181</v>
      </c>
      <c r="AE258" s="1">
        <v>-180.22</v>
      </c>
      <c r="AF258" s="1">
        <v>-111.042</v>
      </c>
      <c r="AG258" s="1"/>
    </row>
    <row r="259" spans="1:33">
      <c r="A259" t="s">
        <v>41</v>
      </c>
      <c r="B259" s="8" t="s">
        <v>42</v>
      </c>
      <c r="C259" t="s">
        <v>43</v>
      </c>
      <c r="D259" t="s">
        <v>44</v>
      </c>
      <c r="E259">
        <f>_xlfn.XLOOKUP(Table1[[#This Row],[Currency]],Fx!$H$5:$H$24,Fx!$I$5:$I$24,"NA",0,1)</f>
        <v>0.14885238000000001</v>
      </c>
      <c r="F259" s="37">
        <v>1408</v>
      </c>
      <c r="G259" s="1">
        <v>199</v>
      </c>
      <c r="H259" s="1">
        <v>81</v>
      </c>
      <c r="I259" s="1">
        <v>67</v>
      </c>
      <c r="J259" s="35">
        <v>7824</v>
      </c>
      <c r="K259" s="1">
        <v>64</v>
      </c>
      <c r="L259" s="1">
        <f>Table1[[#This Row],[Latest Total Sales (local m)]]*Table1[[#This Row],[Fx]]</f>
        <v>209.58415103999999</v>
      </c>
      <c r="M259" s="15">
        <f>Table1[[#This Row],[Latest Total Sales ($m)]]/Table1[[#This Row],[Previous Total Sales ($m)]]-1</f>
        <v>-0.55180920627595254</v>
      </c>
      <c r="N259" s="1">
        <f>IF(Table1[[#This Row],[Latest Pharma Sales (local m)]]*Table1[[#This Row],[Fx]]=0,"",Table1[[#This Row],[Latest Pharma Sales (local m)]]*Table1[[#This Row],[Fx]])</f>
        <v>29.621623620000001</v>
      </c>
      <c r="O259" s="15">
        <f>Table1[[#This Row],[Latest Pharma Sales ($m)]]/Table1[[#This Row],[Previous Pharma Sales ($m)]]-1</f>
        <v>-0.58556736215688043</v>
      </c>
      <c r="P259" s="1">
        <f>Table1[[#This Row],[Latest R&amp;D (local m)]]*Table1[[#This Row],[Fx]]</f>
        <v>12.05704278</v>
      </c>
      <c r="Q259" s="15">
        <f>Table1[[#This Row],[Latest R&amp;D ($m)]]/Table1[[#This Row],[Previous R&amp;D ($m)]]-1</f>
        <v>173.9577940958003</v>
      </c>
      <c r="R259" s="1">
        <f>Table1[[#This Row],[Latest Net Income (local m)]]*Table1[[#This Row],[Fx]]</f>
        <v>9.9731094599999999</v>
      </c>
      <c r="S259" s="15">
        <f>Table1[[#This Row],[Latest Net Income ($m)]]/Table1[[#This Row],[Previous Net Income ($m)]]-1</f>
        <v>-1.1731800456575896</v>
      </c>
      <c r="T259" s="1">
        <f>Table1[[#This Row],[Latest Number Employed]]</f>
        <v>7824</v>
      </c>
      <c r="U259" s="1">
        <f>Table1[[#This Row],[Latest Operating Profit (local m)]]*Table1[[#This Row],[Fx]]</f>
        <v>9.5265523200000004</v>
      </c>
      <c r="V259" s="1">
        <v>467.62261513350421</v>
      </c>
      <c r="W259" s="1">
        <v>71.475122650000003</v>
      </c>
      <c r="X259" s="1">
        <v>6.8914007760054505E-2</v>
      </c>
      <c r="Y259" s="1">
        <v>-57.588098109863992</v>
      </c>
      <c r="Z259" s="1">
        <v>7622</v>
      </c>
      <c r="AA259" s="1">
        <v>-63.293381238274698</v>
      </c>
      <c r="AB259" s="1">
        <v>3016.0707332000002</v>
      </c>
      <c r="AC259" s="1">
        <v>461</v>
      </c>
      <c r="AD259" s="1">
        <v>0.44448133000000001</v>
      </c>
      <c r="AE259" s="1">
        <v>-371.43151692999999</v>
      </c>
      <c r="AF259" s="1">
        <v>-408.22943241000002</v>
      </c>
      <c r="AG259" s="1"/>
    </row>
    <row r="260" spans="1:33">
      <c r="A260" t="s">
        <v>38</v>
      </c>
      <c r="B260" t="s">
        <v>34</v>
      </c>
      <c r="C260" t="s">
        <v>39</v>
      </c>
      <c r="D260" t="s">
        <v>40</v>
      </c>
      <c r="E260">
        <f>_xlfn.XLOOKUP(Table1[[#This Row],[Currency]],Fx!$H$5:$H$24,Fx!$I$5:$I$24,"NA",0,1)</f>
        <v>3.3618915999999999E-2</v>
      </c>
      <c r="F260" s="1">
        <v>671.76300000000003</v>
      </c>
      <c r="G260" s="1">
        <v>671.76300000000003</v>
      </c>
      <c r="H260" s="1">
        <v>42.32</v>
      </c>
      <c r="I260" s="1">
        <v>-33.756999999999998</v>
      </c>
      <c r="J260" s="21"/>
      <c r="K260" s="1">
        <v>-29.271999999999998</v>
      </c>
      <c r="L260" s="1">
        <f>Table1[[#This Row],[Latest Total Sales (local m)]]*Table1[[#This Row],[Fx]]</f>
        <v>22.583943868908001</v>
      </c>
      <c r="M260" s="15">
        <f>Table1[[#This Row],[Latest Total Sales ($m)]]/Table1[[#This Row],[Previous Total Sales ($m)]]-1</f>
        <v>-0.52852061545187912</v>
      </c>
      <c r="N260" s="1">
        <f>IF(Table1[[#This Row],[Latest Pharma Sales (local m)]]*Table1[[#This Row],[Fx]]=0,"",Table1[[#This Row],[Latest Pharma Sales (local m)]]*Table1[[#This Row],[Fx]])</f>
        <v>22.583943868908001</v>
      </c>
      <c r="O260" s="15">
        <f>Table1[[#This Row],[Latest Pharma Sales ($m)]]/Table1[[#This Row],[Previous Pharma Sales ($m)]]-1</f>
        <v>-0.52852061545187912</v>
      </c>
      <c r="P260" s="1">
        <f>Table1[[#This Row],[Latest R&amp;D (local m)]]*Table1[[#This Row],[Fx]]</f>
        <v>1.4227525251199999</v>
      </c>
      <c r="Q260" s="15">
        <f>Table1[[#This Row],[Latest R&amp;D ($m)]]/Table1[[#This Row],[Previous R&amp;D ($m)]]-1</f>
        <v>-0.29032358278157833</v>
      </c>
      <c r="R260" s="1">
        <f>Table1[[#This Row],[Latest Net Income (local m)]]*Table1[[#This Row],[Fx]]</f>
        <v>-1.1348737474119999</v>
      </c>
      <c r="S260" s="15">
        <f>Table1[[#This Row],[Latest Net Income ($m)]]/Table1[[#This Row],[Previous Net Income ($m)]]-1</f>
        <v>0.98128340869914732</v>
      </c>
      <c r="T260" s="1">
        <f>Table1[[#This Row],[Latest Number Employed]]</f>
        <v>0</v>
      </c>
      <c r="U260" s="1">
        <f>Table1[[#This Row],[Latest Operating Profit (local m)]]*Table1[[#This Row],[Fx]]</f>
        <v>-0.98409290915199987</v>
      </c>
      <c r="V260" s="1">
        <v>47.90017254</v>
      </c>
      <c r="W260" s="1">
        <v>47.90017254</v>
      </c>
      <c r="X260" s="1">
        <v>2.00479048</v>
      </c>
      <c r="Y260" s="1">
        <v>-0.57279727999999996</v>
      </c>
      <c r="Z260" s="1">
        <v>0</v>
      </c>
      <c r="AA260" s="1">
        <v>-0.32219846999999996</v>
      </c>
      <c r="AB260" s="1">
        <v>1338</v>
      </c>
      <c r="AC260" s="1">
        <v>1338</v>
      </c>
      <c r="AD260" s="1">
        <v>56</v>
      </c>
      <c r="AE260" s="1">
        <v>-16</v>
      </c>
      <c r="AF260" s="1">
        <v>-9</v>
      </c>
      <c r="AG260" s="1"/>
    </row>
    <row r="261" spans="1:33">
      <c r="A261" t="s">
        <v>37</v>
      </c>
      <c r="B261" t="s">
        <v>34</v>
      </c>
      <c r="C261" t="s">
        <v>35</v>
      </c>
      <c r="D261" t="s">
        <v>36</v>
      </c>
      <c r="E261">
        <f>_xlfn.XLOOKUP(Table1[[#This Row],[Currency]],Fx!$H$5:$H$24,Fx!$I$5:$I$24,"NA",0,1)</f>
        <v>1</v>
      </c>
      <c r="F261" s="1">
        <v>0.13900000000000001</v>
      </c>
      <c r="G261" s="1">
        <v>0.13900000000000001</v>
      </c>
      <c r="H261" s="1">
        <v>52.816000000000003</v>
      </c>
      <c r="I261" s="1">
        <v>-101.944</v>
      </c>
      <c r="J261" s="1">
        <v>135</v>
      </c>
      <c r="K261" s="1">
        <v>-100.76</v>
      </c>
      <c r="L261" s="1">
        <f>Table1[[#This Row],[Latest Total Sales (local m)]]*Table1[[#This Row],[Fx]]</f>
        <v>0.13900000000000001</v>
      </c>
      <c r="M261" s="15">
        <f>Table1[[#This Row],[Latest Total Sales ($m)]]/Table1[[#This Row],[Previous Total Sales ($m)]]-1</f>
        <v>-0.53355704697986572</v>
      </c>
      <c r="N261" s="1">
        <f>IF(Table1[[#This Row],[Latest Pharma Sales (local m)]]*Table1[[#This Row],[Fx]]=0,"",Table1[[#This Row],[Latest Pharma Sales (local m)]]*Table1[[#This Row],[Fx]])</f>
        <v>0.13900000000000001</v>
      </c>
      <c r="O261" s="15">
        <f>Table1[[#This Row],[Latest Pharma Sales ($m)]]/Table1[[#This Row],[Previous Pharma Sales ($m)]]-1</f>
        <v>-0.53355704697986572</v>
      </c>
      <c r="P261" s="1">
        <f>Table1[[#This Row],[Latest R&amp;D (local m)]]*Table1[[#This Row],[Fx]]</f>
        <v>52.816000000000003</v>
      </c>
      <c r="Q261" s="15">
        <f>Table1[[#This Row],[Latest R&amp;D ($m)]]/Table1[[#This Row],[Previous R&amp;D ($m)]]-1</f>
        <v>-4.0511572139664942E-2</v>
      </c>
      <c r="R261" s="1">
        <f>Table1[[#This Row],[Latest Net Income (local m)]]*Table1[[#This Row],[Fx]]</f>
        <v>-101.944</v>
      </c>
      <c r="S261" s="15">
        <f>Table1[[#This Row],[Latest Net Income ($m)]]/Table1[[#This Row],[Previous Net Income ($m)]]-1</f>
        <v>0.16164908042571624</v>
      </c>
      <c r="T261" s="1">
        <f>Table1[[#This Row],[Latest Number Employed]]</f>
        <v>135</v>
      </c>
      <c r="U261" s="1">
        <f>Table1[[#This Row],[Latest Operating Profit (local m)]]*Table1[[#This Row],[Fx]]</f>
        <v>-100.76</v>
      </c>
      <c r="V261" s="1">
        <v>0.29799999999999999</v>
      </c>
      <c r="W261" s="1">
        <v>0.29799999999999999</v>
      </c>
      <c r="X261" s="1">
        <v>55.045999999999999</v>
      </c>
      <c r="Y261" s="1">
        <v>-87.757999999999996</v>
      </c>
      <c r="Z261" s="1">
        <v>87</v>
      </c>
      <c r="AA261" s="1">
        <v>-87.09</v>
      </c>
      <c r="AB261" s="1">
        <v>0.29799999999999999</v>
      </c>
      <c r="AC261" s="1">
        <v>0.29799999999999999</v>
      </c>
      <c r="AD261" s="1">
        <v>55.045999999999999</v>
      </c>
      <c r="AE261" s="1">
        <v>-87.757999999999996</v>
      </c>
      <c r="AF261" s="1">
        <v>-87.09</v>
      </c>
      <c r="AG261" s="1"/>
    </row>
    <row r="262" spans="1:33">
      <c r="A262" t="s">
        <v>33</v>
      </c>
      <c r="B262" t="s">
        <v>34</v>
      </c>
      <c r="C262" t="s">
        <v>35</v>
      </c>
      <c r="D262" t="s">
        <v>36</v>
      </c>
      <c r="E262">
        <f>_xlfn.XLOOKUP(Table1[[#This Row],[Currency]],Fx!$H$5:$H$24,Fx!$I$5:$I$24,"NA",0,1)</f>
        <v>1</v>
      </c>
      <c r="F262" s="1">
        <v>12682</v>
      </c>
      <c r="G262" s="1">
        <v>-60</v>
      </c>
      <c r="H262" s="1">
        <v>1323</v>
      </c>
      <c r="I262" s="1">
        <v>642</v>
      </c>
      <c r="J262" s="1">
        <v>45000</v>
      </c>
      <c r="K262" s="1">
        <v>1649</v>
      </c>
      <c r="L262" s="1">
        <f>Table1[[#This Row],[Latest Total Sales (local m)]]*Table1[[#This Row],[Fx]]</f>
        <v>12682</v>
      </c>
      <c r="M262" s="15">
        <f>Table1[[#This Row],[Latest Total Sales ($m)]]/Table1[[#This Row],[Previous Total Sales ($m)]]-1</f>
        <v>6.6790040376850657E-2</v>
      </c>
      <c r="N262" s="1">
        <f>IF(Table1[[#This Row],[Latest Pharma Sales (local m)]]*Table1[[#This Row],[Fx]]=0,"",Table1[[#This Row],[Latest Pharma Sales (local m)]]*Table1[[#This Row],[Fx]])</f>
        <v>-60</v>
      </c>
      <c r="O262" s="15">
        <f>Table1[[#This Row],[Latest Pharma Sales ($m)]]/Table1[[#This Row],[Previous Pharma Sales ($m)]]-1</f>
        <v>-5.615384615384615</v>
      </c>
      <c r="P262" s="1">
        <f>Table1[[#This Row],[Latest R&amp;D (local m)]]*Table1[[#This Row],[Fx]]</f>
        <v>1323</v>
      </c>
      <c r="Q262" s="15">
        <f>Table1[[#This Row],[Latest R&amp;D ($m)]]/Table1[[#This Row],[Previous R&amp;D ($m)]]-1</f>
        <v>9.8837209302325535E-2</v>
      </c>
      <c r="R262" s="1">
        <f>Table1[[#This Row],[Latest Net Income (local m)]]*Table1[[#This Row],[Fx]]</f>
        <v>642</v>
      </c>
      <c r="S262" s="15">
        <f>Table1[[#This Row],[Latest Net Income ($m)]]/Table1[[#This Row],[Previous Net Income ($m)]]-1</f>
        <v>-0.34822335025380713</v>
      </c>
      <c r="T262" s="1">
        <f>Table1[[#This Row],[Latest Number Employed]]</f>
        <v>45000</v>
      </c>
      <c r="U262" s="1">
        <f>Table1[[#This Row],[Latest Operating Profit (local m)]]*Table1[[#This Row],[Fx]]</f>
        <v>1649</v>
      </c>
      <c r="V262" s="1">
        <v>11888</v>
      </c>
      <c r="W262" s="1">
        <v>13</v>
      </c>
      <c r="X262" s="1">
        <v>1204</v>
      </c>
      <c r="Y262" s="1">
        <v>985</v>
      </c>
      <c r="Z262" s="1">
        <v>41000</v>
      </c>
      <c r="AA262" s="1">
        <v>1199</v>
      </c>
      <c r="AB262" s="1">
        <v>11888</v>
      </c>
      <c r="AC262" s="1">
        <v>13</v>
      </c>
      <c r="AD262" s="1">
        <v>1204</v>
      </c>
      <c r="AE262" s="1">
        <v>985</v>
      </c>
      <c r="AF262" s="1">
        <v>1199</v>
      </c>
      <c r="AG262" s="1"/>
    </row>
    <row r="263" spans="1:33">
      <c r="M263" s="15"/>
      <c r="O263" s="15"/>
      <c r="Q263" s="15"/>
      <c r="S263" s="15"/>
      <c r="AG263" s="1"/>
    </row>
  </sheetData>
  <pageMargins left="0.7" right="0.7" top="0.75" bottom="0.75" header="0.3" footer="0.3"/>
  <pageSetup fitToWidth="0" fitToHeight="0" orientation="landscape" r:id="rId1"/>
  <headerFooter>
    <oddFooter>&amp;L&amp;1#&amp;"Rockwell"&amp;9&amp;K0078D7Information Classification: General</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01400-694A-4E6B-B678-3EC4C80DE422}">
  <dimension ref="A1:D114"/>
  <sheetViews>
    <sheetView workbookViewId="0">
      <selection activeCell="I74" sqref="I74"/>
    </sheetView>
  </sheetViews>
  <sheetFormatPr defaultRowHeight="14.5"/>
  <cols>
    <col min="1" max="1" width="48.26953125" customWidth="1"/>
    <col min="2" max="2" width="24.453125" customWidth="1"/>
    <col min="3" max="3" width="24.1796875" customWidth="1"/>
    <col min="4" max="4" width="22.90625" customWidth="1"/>
  </cols>
  <sheetData>
    <row r="1" spans="1:4">
      <c r="A1" s="43" t="s">
        <v>0</v>
      </c>
      <c r="B1" s="44" t="s">
        <v>2</v>
      </c>
      <c r="C1" s="45" t="s">
        <v>13</v>
      </c>
      <c r="D1" s="45" t="s">
        <v>14</v>
      </c>
    </row>
    <row r="2" spans="1:4">
      <c r="A2" t="s">
        <v>326</v>
      </c>
      <c r="B2" t="s">
        <v>77</v>
      </c>
      <c r="C2" s="1">
        <v>30842.049954807</v>
      </c>
      <c r="D2" s="15">
        <v>-5.1429487326695278E-2</v>
      </c>
    </row>
    <row r="3" spans="1:4">
      <c r="A3" s="42" t="s">
        <v>314</v>
      </c>
      <c r="B3" s="42" t="s">
        <v>77</v>
      </c>
      <c r="C3" s="46">
        <v>11629.442311123499</v>
      </c>
      <c r="D3" s="47">
        <v>2.1636239994573092E-2</v>
      </c>
    </row>
    <row r="4" spans="1:4">
      <c r="A4" t="s">
        <v>221</v>
      </c>
      <c r="B4" t="s">
        <v>77</v>
      </c>
      <c r="C4" s="1">
        <v>9234.9681067034999</v>
      </c>
      <c r="D4" s="15">
        <v>1.0725804579242344</v>
      </c>
    </row>
    <row r="5" spans="1:4">
      <c r="A5" s="42" t="s">
        <v>310</v>
      </c>
      <c r="B5" s="42" t="s">
        <v>77</v>
      </c>
      <c r="C5" s="46">
        <v>8713.6025163704999</v>
      </c>
      <c r="D5" s="47">
        <v>-2.1513944558202325E-2</v>
      </c>
    </row>
    <row r="6" spans="1:4">
      <c r="A6" t="s">
        <v>305</v>
      </c>
      <c r="B6" t="s">
        <v>77</v>
      </c>
      <c r="C6" s="1">
        <v>5700.5609144129994</v>
      </c>
      <c r="D6" s="15">
        <v>-0.17252557540805025</v>
      </c>
    </row>
    <row r="7" spans="1:4">
      <c r="A7" s="42" t="s">
        <v>304</v>
      </c>
      <c r="B7" s="42" t="s">
        <v>50</v>
      </c>
      <c r="C7" s="46">
        <v>5511.6285800162996</v>
      </c>
      <c r="D7" s="47">
        <v>6.0230538486403917E-2</v>
      </c>
    </row>
    <row r="8" spans="1:4">
      <c r="A8" t="s">
        <v>299</v>
      </c>
      <c r="B8" t="s">
        <v>43</v>
      </c>
      <c r="C8" s="1">
        <v>4568.7260993400005</v>
      </c>
      <c r="D8" s="15">
        <v>2.4167727885918922E-2</v>
      </c>
    </row>
    <row r="9" spans="1:4">
      <c r="A9" s="42" t="s">
        <v>298</v>
      </c>
      <c r="B9" s="42" t="s">
        <v>46</v>
      </c>
      <c r="C9" s="46">
        <v>4284.03282358056</v>
      </c>
      <c r="D9" s="47">
        <v>2.8657565570536114E-2</v>
      </c>
    </row>
    <row r="10" spans="1:4">
      <c r="A10" t="s">
        <v>297</v>
      </c>
      <c r="B10" t="s">
        <v>77</v>
      </c>
      <c r="C10" s="1">
        <v>4254.3040086359997</v>
      </c>
      <c r="D10" s="15">
        <v>-9.4907674280857113E-2</v>
      </c>
    </row>
    <row r="11" spans="1:4">
      <c r="A11" s="8" t="s">
        <v>296</v>
      </c>
      <c r="B11" s="42" t="s">
        <v>77</v>
      </c>
      <c r="C11" s="46">
        <v>4100.0431400999996</v>
      </c>
      <c r="D11" s="47">
        <v>0.16623832622477863</v>
      </c>
    </row>
    <row r="12" spans="1:4">
      <c r="A12" t="s">
        <v>294</v>
      </c>
      <c r="B12" t="s">
        <v>43</v>
      </c>
      <c r="C12" s="1">
        <v>3982.9390799497164</v>
      </c>
      <c r="D12" s="15">
        <v>2.3534096498870172E-2</v>
      </c>
    </row>
    <row r="13" spans="1:4">
      <c r="A13" s="42" t="s">
        <v>293</v>
      </c>
      <c r="B13" s="42" t="s">
        <v>46</v>
      </c>
      <c r="C13" s="46">
        <v>3908.2770204228004</v>
      </c>
      <c r="D13" s="47">
        <v>0.20249111992895474</v>
      </c>
    </row>
    <row r="14" spans="1:4">
      <c r="A14" t="s">
        <v>292</v>
      </c>
      <c r="B14" t="s">
        <v>77</v>
      </c>
      <c r="C14" s="1">
        <v>3805.0682396264997</v>
      </c>
      <c r="D14" s="15">
        <v>4.2623731592610348E-3</v>
      </c>
    </row>
    <row r="15" spans="1:4">
      <c r="A15" s="42" t="s">
        <v>287</v>
      </c>
      <c r="B15" s="42" t="s">
        <v>43</v>
      </c>
      <c r="C15" s="46">
        <v>3138.5524323</v>
      </c>
      <c r="D15" s="47">
        <v>-0.21858276959623735</v>
      </c>
    </row>
    <row r="16" spans="1:4">
      <c r="A16" t="s">
        <v>286</v>
      </c>
      <c r="B16" t="s">
        <v>50</v>
      </c>
      <c r="C16" s="1">
        <v>3131.3057009710001</v>
      </c>
      <c r="D16" s="15">
        <v>0.21999440668411929</v>
      </c>
    </row>
    <row r="17" spans="1:4">
      <c r="A17" s="42" t="s">
        <v>285</v>
      </c>
      <c r="B17" s="42" t="s">
        <v>50</v>
      </c>
      <c r="C17" s="46">
        <v>2983.0940369089999</v>
      </c>
      <c r="D17" s="47">
        <v>-5.9903763991106862E-2</v>
      </c>
    </row>
    <row r="18" spans="1:4">
      <c r="A18" t="s">
        <v>284</v>
      </c>
      <c r="B18" t="s">
        <v>50</v>
      </c>
      <c r="C18" s="1">
        <v>2897.6437341487999</v>
      </c>
      <c r="D18" s="15">
        <v>-1.4130852576001218E-2</v>
      </c>
    </row>
    <row r="19" spans="1:4">
      <c r="A19" s="42" t="s">
        <v>282</v>
      </c>
      <c r="B19" s="42" t="s">
        <v>43</v>
      </c>
      <c r="C19" s="46">
        <v>2815.1934800827917</v>
      </c>
      <c r="D19" s="47">
        <v>5.0934590809893709E-2</v>
      </c>
    </row>
    <row r="20" spans="1:4">
      <c r="A20" t="s">
        <v>280</v>
      </c>
      <c r="B20" t="s">
        <v>43</v>
      </c>
      <c r="C20" s="1">
        <v>2551.7395940461606</v>
      </c>
      <c r="D20" s="15">
        <v>3.4866942365800124E-2</v>
      </c>
    </row>
    <row r="21" spans="1:4">
      <c r="A21" s="48" t="s">
        <v>277</v>
      </c>
      <c r="B21" s="42" t="s">
        <v>58</v>
      </c>
      <c r="C21" s="46">
        <v>2331.3318240135</v>
      </c>
      <c r="D21" s="47">
        <v>0.70101674364416655</v>
      </c>
    </row>
    <row r="22" spans="1:4">
      <c r="A22" t="s">
        <v>275</v>
      </c>
      <c r="B22" t="s">
        <v>77</v>
      </c>
      <c r="C22" s="1">
        <v>2259.4270232925001</v>
      </c>
      <c r="D22" s="15">
        <v>8.3575608869466134E-3</v>
      </c>
    </row>
    <row r="23" spans="1:4">
      <c r="A23" s="42" t="s">
        <v>274</v>
      </c>
      <c r="B23" s="42" t="s">
        <v>43</v>
      </c>
      <c r="C23" s="46">
        <v>2225.5295475517837</v>
      </c>
      <c r="D23" s="47">
        <v>-8.935453910619906E-2</v>
      </c>
    </row>
    <row r="24" spans="1:4">
      <c r="A24" t="s">
        <v>273</v>
      </c>
      <c r="B24" t="s">
        <v>50</v>
      </c>
      <c r="C24" s="1">
        <v>2218.9723617599998</v>
      </c>
      <c r="D24" s="15">
        <v>8.6238047645059046E-2</v>
      </c>
    </row>
    <row r="25" spans="1:4">
      <c r="A25" s="42" t="s">
        <v>270</v>
      </c>
      <c r="B25" s="42" t="s">
        <v>77</v>
      </c>
      <c r="C25" s="46">
        <v>2074.2435283095001</v>
      </c>
      <c r="D25" s="47">
        <v>-8.772585767547092E-2</v>
      </c>
    </row>
    <row r="26" spans="1:4">
      <c r="A26" t="s">
        <v>269</v>
      </c>
      <c r="B26" t="s">
        <v>50</v>
      </c>
      <c r="C26" s="1">
        <v>2072.0061952701999</v>
      </c>
      <c r="D26" s="15">
        <v>-5.4156178979249847E-2</v>
      </c>
    </row>
    <row r="27" spans="1:4">
      <c r="A27" s="42" t="s">
        <v>267</v>
      </c>
      <c r="B27" s="42" t="s">
        <v>43</v>
      </c>
      <c r="C27" s="46">
        <v>2055.4669884875475</v>
      </c>
      <c r="D27" s="47">
        <v>3.5566927006969173E-2</v>
      </c>
    </row>
    <row r="28" spans="1:4">
      <c r="A28" t="s">
        <v>262</v>
      </c>
      <c r="B28" t="s">
        <v>77</v>
      </c>
      <c r="C28" s="1">
        <v>1943.5000906349999</v>
      </c>
      <c r="D28" s="15">
        <v>-0.39436333826727366</v>
      </c>
    </row>
    <row r="29" spans="1:4">
      <c r="A29" s="42" t="s">
        <v>259</v>
      </c>
      <c r="B29" s="42" t="s">
        <v>43</v>
      </c>
      <c r="C29" s="46">
        <v>1879.942899990639</v>
      </c>
      <c r="D29" s="47">
        <v>5.0884176064882602E-3</v>
      </c>
    </row>
    <row r="30" spans="1:4">
      <c r="A30" t="s">
        <v>258</v>
      </c>
      <c r="B30" t="s">
        <v>43</v>
      </c>
      <c r="C30" s="1">
        <v>1865.4180261600002</v>
      </c>
      <c r="D30" s="15">
        <v>0.1892667614892185</v>
      </c>
    </row>
    <row r="31" spans="1:4">
      <c r="A31" s="48" t="s">
        <v>251</v>
      </c>
      <c r="B31" s="42" t="s">
        <v>58</v>
      </c>
      <c r="C31" s="46">
        <v>1774.1291516151002</v>
      </c>
      <c r="D31" s="47">
        <v>6.1795068217774585E-2</v>
      </c>
    </row>
    <row r="32" spans="1:4">
      <c r="A32" t="s">
        <v>250</v>
      </c>
      <c r="B32" t="s">
        <v>50</v>
      </c>
      <c r="C32" s="1">
        <v>1654.308590249</v>
      </c>
      <c r="D32" s="15">
        <v>-6.2240064273846318E-3</v>
      </c>
    </row>
    <row r="33" spans="1:4">
      <c r="A33" s="42" t="s">
        <v>249</v>
      </c>
      <c r="B33" s="42" t="s">
        <v>77</v>
      </c>
      <c r="C33" s="46">
        <v>1651.2360890625</v>
      </c>
      <c r="D33" s="47">
        <v>3.0914675163518552</v>
      </c>
    </row>
    <row r="34" spans="1:4">
      <c r="A34" t="s">
        <v>247</v>
      </c>
      <c r="B34" t="s">
        <v>77</v>
      </c>
      <c r="C34" s="1">
        <v>1599.4226936835</v>
      </c>
      <c r="D34" s="15">
        <v>0.13340597517162545</v>
      </c>
    </row>
    <row r="35" spans="1:4">
      <c r="A35" s="42" t="s">
        <v>246</v>
      </c>
      <c r="B35" s="42" t="s">
        <v>77</v>
      </c>
      <c r="C35" s="46">
        <v>1534.2156198359999</v>
      </c>
      <c r="D35" s="47">
        <v>-0.13109872296862168</v>
      </c>
    </row>
    <row r="36" spans="1:4">
      <c r="A36" t="s">
        <v>245</v>
      </c>
      <c r="B36" t="s">
        <v>77</v>
      </c>
      <c r="C36" s="1">
        <v>1510.75179432</v>
      </c>
      <c r="D36" s="15">
        <v>-0.11750027884703418</v>
      </c>
    </row>
    <row r="37" spans="1:4">
      <c r="A37" s="42" t="s">
        <v>241</v>
      </c>
      <c r="B37" s="42" t="s">
        <v>43</v>
      </c>
      <c r="C37" s="46">
        <v>1492.761</v>
      </c>
      <c r="D37" s="47">
        <v>-0.92295388921668975</v>
      </c>
    </row>
    <row r="38" spans="1:4">
      <c r="A38" t="s">
        <v>239</v>
      </c>
      <c r="B38" t="s">
        <v>50</v>
      </c>
      <c r="C38" s="1">
        <v>1410.328605707</v>
      </c>
      <c r="D38" s="15">
        <v>0.27381030859951605</v>
      </c>
    </row>
    <row r="39" spans="1:4">
      <c r="A39" s="42" t="s">
        <v>238</v>
      </c>
      <c r="B39" s="42" t="s">
        <v>43</v>
      </c>
      <c r="C39" s="46">
        <v>1406.1973096944364</v>
      </c>
      <c r="D39" s="47">
        <v>-4.5909330046127739E-3</v>
      </c>
    </row>
    <row r="40" spans="1:4">
      <c r="A40" t="s">
        <v>237</v>
      </c>
      <c r="B40" t="s">
        <v>43</v>
      </c>
      <c r="C40" s="1">
        <v>1396.5940586358001</v>
      </c>
      <c r="D40" s="15">
        <v>-9.3344769709481468E-2</v>
      </c>
    </row>
    <row r="41" spans="1:4">
      <c r="A41" s="48" t="s">
        <v>236</v>
      </c>
      <c r="B41" s="42" t="s">
        <v>58</v>
      </c>
      <c r="C41" s="46">
        <v>1379.4340861791002</v>
      </c>
      <c r="D41" s="47">
        <v>-6.4960643062958456E-2</v>
      </c>
    </row>
    <row r="42" spans="1:4">
      <c r="A42" s="49" t="s">
        <v>235</v>
      </c>
      <c r="B42" t="s">
        <v>58</v>
      </c>
      <c r="C42" s="1">
        <v>1329.305466644568</v>
      </c>
      <c r="D42" s="15">
        <v>-1.1042956811366356E-2</v>
      </c>
    </row>
    <row r="43" spans="1:4">
      <c r="A43" s="42" t="s">
        <v>234</v>
      </c>
      <c r="B43" s="42" t="s">
        <v>109</v>
      </c>
      <c r="C43" s="46">
        <v>1254.6120000000001</v>
      </c>
      <c r="D43" s="47">
        <v>0.97892385806018134</v>
      </c>
    </row>
    <row r="44" spans="1:4">
      <c r="A44" t="s">
        <v>233</v>
      </c>
      <c r="B44" t="s">
        <v>43</v>
      </c>
      <c r="C44" s="1">
        <v>1235.32590162</v>
      </c>
      <c r="D44" s="15">
        <v>0.25174840264374887</v>
      </c>
    </row>
    <row r="45" spans="1:4">
      <c r="A45" s="42" t="s">
        <v>232</v>
      </c>
      <c r="B45" s="42" t="s">
        <v>43</v>
      </c>
      <c r="C45" s="46">
        <v>1232.8048568036088</v>
      </c>
      <c r="D45" s="47">
        <v>-3.6613653982835115E-2</v>
      </c>
    </row>
    <row r="46" spans="1:4">
      <c r="A46" t="s">
        <v>231</v>
      </c>
      <c r="B46" t="s">
        <v>43</v>
      </c>
      <c r="C46" s="1">
        <v>1218.95213982</v>
      </c>
      <c r="D46" s="15">
        <v>0.18339832279032109</v>
      </c>
    </row>
    <row r="47" spans="1:4">
      <c r="A47" s="42" t="s">
        <v>230</v>
      </c>
      <c r="B47" s="42" t="s">
        <v>50</v>
      </c>
      <c r="C47" s="46">
        <v>1214.5384249809999</v>
      </c>
      <c r="D47" s="47">
        <v>6.6377890288680463E-2</v>
      </c>
    </row>
    <row r="48" spans="1:4">
      <c r="A48" t="s">
        <v>229</v>
      </c>
      <c r="B48" t="s">
        <v>109</v>
      </c>
      <c r="C48" s="1">
        <v>1187.3954352600001</v>
      </c>
      <c r="D48" s="15">
        <v>0.22122978513580605</v>
      </c>
    </row>
    <row r="49" spans="1:4">
      <c r="A49" s="42" t="s">
        <v>228</v>
      </c>
      <c r="B49" s="42" t="s">
        <v>77</v>
      </c>
      <c r="C49" s="46">
        <v>1167.0113452544999</v>
      </c>
      <c r="D49" s="47">
        <v>-0.30214757317893304</v>
      </c>
    </row>
    <row r="50" spans="1:4">
      <c r="A50" s="32" t="s">
        <v>227</v>
      </c>
      <c r="B50" t="s">
        <v>58</v>
      </c>
      <c r="C50" s="1">
        <v>1156.1096338785001</v>
      </c>
      <c r="D50" s="15">
        <v>-1.55474883680502E-2</v>
      </c>
    </row>
    <row r="51" spans="1:4">
      <c r="A51" s="48" t="s">
        <v>222</v>
      </c>
      <c r="B51" s="42" t="s">
        <v>58</v>
      </c>
      <c r="C51" s="46">
        <v>1111.9887968385001</v>
      </c>
      <c r="D51" s="47">
        <v>-4.9312636000359955E-2</v>
      </c>
    </row>
    <row r="52" spans="1:4">
      <c r="A52" t="s">
        <v>219</v>
      </c>
      <c r="B52" t="s">
        <v>220</v>
      </c>
      <c r="C52" s="1">
        <v>1035.4171552800001</v>
      </c>
      <c r="D52" s="15">
        <v>6.5618318730830572E-2</v>
      </c>
    </row>
    <row r="53" spans="1:4">
      <c r="A53" s="48" t="s">
        <v>218</v>
      </c>
      <c r="B53" s="42" t="s">
        <v>58</v>
      </c>
      <c r="C53" s="46">
        <v>1034.3128203891001</v>
      </c>
      <c r="D53" s="47">
        <v>-1.6506188538360611E-2</v>
      </c>
    </row>
    <row r="54" spans="1:4">
      <c r="A54" s="32" t="s">
        <v>217</v>
      </c>
      <c r="B54" t="s">
        <v>58</v>
      </c>
      <c r="C54" s="1">
        <v>994.34384732760009</v>
      </c>
      <c r="D54" s="15">
        <v>-1.3337057338854263E-2</v>
      </c>
    </row>
    <row r="55" spans="1:4">
      <c r="A55" s="42" t="s">
        <v>216</v>
      </c>
      <c r="B55" s="42" t="s">
        <v>77</v>
      </c>
      <c r="C55" s="46">
        <v>982.73914114499996</v>
      </c>
      <c r="D55" s="47">
        <v>-0.10250354811352391</v>
      </c>
    </row>
    <row r="56" spans="1:4">
      <c r="A56" t="s">
        <v>215</v>
      </c>
      <c r="B56" t="s">
        <v>43</v>
      </c>
      <c r="C56" s="1">
        <v>972.60145092000005</v>
      </c>
      <c r="D56" s="15">
        <v>0.46303201113361769</v>
      </c>
    </row>
    <row r="57" spans="1:4">
      <c r="A57" s="42" t="s">
        <v>213</v>
      </c>
      <c r="B57" s="42" t="s">
        <v>77</v>
      </c>
      <c r="C57" s="46">
        <v>934.17269812199993</v>
      </c>
      <c r="D57" s="47">
        <v>-0.15008889040427964</v>
      </c>
    </row>
    <row r="58" spans="1:4">
      <c r="A58" t="s">
        <v>208</v>
      </c>
      <c r="B58" t="s">
        <v>43</v>
      </c>
      <c r="C58" s="1">
        <v>882.09920388</v>
      </c>
      <c r="D58" s="15">
        <v>-7.503017972768411E-2</v>
      </c>
    </row>
    <row r="59" spans="1:4">
      <c r="A59" s="42" t="s">
        <v>207</v>
      </c>
      <c r="B59" s="42" t="s">
        <v>77</v>
      </c>
      <c r="C59" s="46">
        <v>867.41106925499992</v>
      </c>
      <c r="D59" s="47">
        <v>-9.7792937315341888E-2</v>
      </c>
    </row>
    <row r="60" spans="1:4">
      <c r="A60" t="s">
        <v>205</v>
      </c>
      <c r="B60" t="s">
        <v>43</v>
      </c>
      <c r="C60" s="1">
        <v>829.10775660000002</v>
      </c>
      <c r="D60" s="15">
        <v>9.3423498628025792E-2</v>
      </c>
    </row>
    <row r="61" spans="1:4">
      <c r="A61" s="42" t="s">
        <v>204</v>
      </c>
      <c r="B61" s="42" t="s">
        <v>43</v>
      </c>
      <c r="C61" s="46">
        <v>821.68755548000013</v>
      </c>
      <c r="D61" s="47">
        <v>0.19228219858493212</v>
      </c>
    </row>
    <row r="62" spans="1:4">
      <c r="A62" t="s">
        <v>201</v>
      </c>
      <c r="B62" t="s">
        <v>50</v>
      </c>
      <c r="C62" s="1">
        <v>797.704263062</v>
      </c>
      <c r="D62" s="15">
        <v>-3.8127885531439309E-2</v>
      </c>
    </row>
    <row r="63" spans="1:4">
      <c r="A63" s="42" t="s">
        <v>198</v>
      </c>
      <c r="B63" s="42" t="s">
        <v>77</v>
      </c>
      <c r="C63" s="46">
        <v>790.76308309649994</v>
      </c>
      <c r="D63" s="47">
        <v>-0.1572400166221124</v>
      </c>
    </row>
    <row r="64" spans="1:4">
      <c r="A64" t="s">
        <v>197</v>
      </c>
      <c r="B64" t="s">
        <v>50</v>
      </c>
      <c r="C64" s="1">
        <v>769.24120504699999</v>
      </c>
      <c r="D64" s="15">
        <v>0.15214687812935113</v>
      </c>
    </row>
    <row r="65" spans="1:4">
      <c r="A65" s="42" t="s">
        <v>196</v>
      </c>
      <c r="B65" s="42" t="s">
        <v>43</v>
      </c>
      <c r="C65" s="46">
        <v>752.15107613999999</v>
      </c>
      <c r="D65" s="47">
        <v>0.40094081679606797</v>
      </c>
    </row>
    <row r="66" spans="1:4">
      <c r="A66" t="s">
        <v>195</v>
      </c>
      <c r="B66" t="s">
        <v>50</v>
      </c>
      <c r="C66" s="1">
        <v>709.51335623699993</v>
      </c>
      <c r="D66" s="15">
        <v>-1.1538485235661033E-2</v>
      </c>
    </row>
    <row r="67" spans="1:4">
      <c r="A67" s="42" t="s">
        <v>194</v>
      </c>
      <c r="B67" s="42" t="s">
        <v>77</v>
      </c>
      <c r="C67" s="46">
        <v>674.66156264999995</v>
      </c>
      <c r="D67" s="47">
        <v>-0.73119457674373745</v>
      </c>
    </row>
    <row r="68" spans="1:4">
      <c r="A68" t="s">
        <v>192</v>
      </c>
      <c r="B68" t="s">
        <v>193</v>
      </c>
      <c r="C68" s="1">
        <v>673.79912072000002</v>
      </c>
      <c r="D68" s="15">
        <v>-3.0493684549100952E-2</v>
      </c>
    </row>
    <row r="69" spans="1:4">
      <c r="A69" s="42" t="s">
        <v>190</v>
      </c>
      <c r="B69" s="42" t="s">
        <v>43</v>
      </c>
      <c r="C69" s="46">
        <v>666.11440049999999</v>
      </c>
      <c r="D69" s="47">
        <v>-3.1535493067839093E-2</v>
      </c>
    </row>
    <row r="70" spans="1:4">
      <c r="A70" t="s">
        <v>189</v>
      </c>
      <c r="B70" t="s">
        <v>77</v>
      </c>
      <c r="C70" s="1">
        <v>660.42551446649998</v>
      </c>
      <c r="D70" s="15">
        <v>-0.17362136828658936</v>
      </c>
    </row>
    <row r="71" spans="1:4">
      <c r="A71" s="48" t="s">
        <v>188</v>
      </c>
      <c r="B71" s="42" t="s">
        <v>58</v>
      </c>
      <c r="C71" s="46">
        <v>657.5573805066</v>
      </c>
      <c r="D71" s="46">
        <v>-2.2726456241195958E-2</v>
      </c>
    </row>
    <row r="72" spans="1:4">
      <c r="A72" t="s">
        <v>185</v>
      </c>
      <c r="B72" t="s">
        <v>186</v>
      </c>
      <c r="C72" s="1">
        <v>647.50633436734995</v>
      </c>
      <c r="D72" s="15">
        <v>-0.28020810251741191</v>
      </c>
    </row>
    <row r="73" spans="1:4">
      <c r="A73" s="42" t="s">
        <v>184</v>
      </c>
      <c r="B73" s="42" t="s">
        <v>43</v>
      </c>
      <c r="C73" s="46">
        <v>639.84389976062698</v>
      </c>
      <c r="D73" s="47">
        <v>4.8581065786083899E-2</v>
      </c>
    </row>
    <row r="74" spans="1:4">
      <c r="A74" t="s">
        <v>183</v>
      </c>
      <c r="B74" t="s">
        <v>43</v>
      </c>
      <c r="C74" s="1">
        <v>636.79048164000005</v>
      </c>
      <c r="D74" s="15">
        <v>0.12569279505898789</v>
      </c>
    </row>
    <row r="75" spans="1:4">
      <c r="A75" s="42" t="s">
        <v>182</v>
      </c>
      <c r="B75" s="42" t="s">
        <v>77</v>
      </c>
      <c r="C75" s="46">
        <v>634.84044884999992</v>
      </c>
      <c r="D75" s="47">
        <v>-0.13327324480342084</v>
      </c>
    </row>
    <row r="76" spans="1:4">
      <c r="A76" t="s">
        <v>181</v>
      </c>
      <c r="B76" t="s">
        <v>43</v>
      </c>
      <c r="C76" s="1">
        <v>616.10000081999999</v>
      </c>
      <c r="D76" s="15">
        <v>-6.8374929459016354E-3</v>
      </c>
    </row>
    <row r="77" spans="1:4">
      <c r="A77" s="50" t="s">
        <v>179</v>
      </c>
      <c r="B77" s="50" t="s">
        <v>58</v>
      </c>
      <c r="C77" s="51">
        <v>608.46052089480008</v>
      </c>
      <c r="D77" s="52">
        <v>-0.21069675463339854</v>
      </c>
    </row>
    <row r="78" spans="1:4">
      <c r="A78" t="s">
        <v>178</v>
      </c>
      <c r="B78" t="s">
        <v>77</v>
      </c>
      <c r="C78" s="1">
        <v>598.40412972299998</v>
      </c>
      <c r="D78" s="15">
        <v>-2.9744774921347417E-2</v>
      </c>
    </row>
    <row r="79" spans="1:4">
      <c r="A79" s="42" t="s">
        <v>177</v>
      </c>
      <c r="B79" s="42" t="s">
        <v>43</v>
      </c>
      <c r="C79" s="46">
        <v>593.62329144</v>
      </c>
      <c r="D79" s="47">
        <v>4.5008690534663387E-2</v>
      </c>
    </row>
    <row r="80" spans="1:4">
      <c r="A80" s="32" t="s">
        <v>176</v>
      </c>
      <c r="B80" t="s">
        <v>58</v>
      </c>
      <c r="C80" s="1">
        <v>590.71897304280003</v>
      </c>
      <c r="D80" s="15">
        <v>1.064977262951385</v>
      </c>
    </row>
    <row r="81" spans="1:4">
      <c r="A81" s="48" t="s">
        <v>171</v>
      </c>
      <c r="B81" s="42" t="s">
        <v>58</v>
      </c>
      <c r="C81" s="46">
        <v>561.010424919</v>
      </c>
      <c r="D81" s="47">
        <v>-0.1517221121347595</v>
      </c>
    </row>
    <row r="82" spans="1:4">
      <c r="A82" t="s">
        <v>167</v>
      </c>
      <c r="B82" t="s">
        <v>77</v>
      </c>
      <c r="C82" s="1">
        <v>558.62896336199992</v>
      </c>
      <c r="D82" s="15">
        <v>-0.19352803972534982</v>
      </c>
    </row>
    <row r="83" spans="1:4">
      <c r="A83" s="42" t="s">
        <v>166</v>
      </c>
      <c r="B83" s="42" t="s">
        <v>43</v>
      </c>
      <c r="C83" s="46">
        <v>557.44501818576009</v>
      </c>
      <c r="D83" s="47">
        <v>2.934618269417133</v>
      </c>
    </row>
    <row r="84" spans="1:4">
      <c r="A84" s="32" t="s">
        <v>160</v>
      </c>
      <c r="B84" t="s">
        <v>58</v>
      </c>
      <c r="C84" s="1">
        <v>531.58695333030005</v>
      </c>
      <c r="D84" s="15">
        <v>2.6171765708353778E-3</v>
      </c>
    </row>
    <row r="85" spans="1:4">
      <c r="A85" s="42" t="s">
        <v>159</v>
      </c>
      <c r="B85" s="42" t="s">
        <v>77</v>
      </c>
      <c r="C85" s="46">
        <v>523.67062018950003</v>
      </c>
      <c r="D85" s="47">
        <v>9.2812733972576167E-2</v>
      </c>
    </row>
    <row r="86" spans="1:4">
      <c r="A86" s="32" t="s">
        <v>158</v>
      </c>
      <c r="B86" t="s">
        <v>58</v>
      </c>
      <c r="C86" s="1">
        <v>513.95104691910001</v>
      </c>
      <c r="D86" s="15">
        <v>-1.0429551619900446E-2</v>
      </c>
    </row>
    <row r="87" spans="1:4">
      <c r="A87" s="42" t="s">
        <v>157</v>
      </c>
      <c r="B87" s="42" t="s">
        <v>77</v>
      </c>
      <c r="C87" s="46">
        <v>500.68158487649998</v>
      </c>
      <c r="D87" s="47">
        <v>1.498793634110096E-2</v>
      </c>
    </row>
    <row r="88" spans="1:4">
      <c r="A88" s="32" t="s">
        <v>156</v>
      </c>
      <c r="B88" t="s">
        <v>58</v>
      </c>
      <c r="C88" s="1">
        <v>495.36086413961681</v>
      </c>
      <c r="D88" s="15">
        <v>1.1774667605506828E-2</v>
      </c>
    </row>
    <row r="89" spans="1:4">
      <c r="A89" s="42" t="s">
        <v>155</v>
      </c>
      <c r="B89" s="42" t="s">
        <v>58</v>
      </c>
      <c r="C89" s="46">
        <v>493.55734174695414</v>
      </c>
      <c r="D89" s="47">
        <v>-4.8149964351812735E-2</v>
      </c>
    </row>
    <row r="90" spans="1:4">
      <c r="A90" t="s">
        <v>154</v>
      </c>
      <c r="B90" t="s">
        <v>50</v>
      </c>
      <c r="C90" s="1">
        <v>469.72158014663</v>
      </c>
      <c r="D90" s="15">
        <v>0.13088081959895459</v>
      </c>
    </row>
    <row r="91" spans="1:4">
      <c r="A91" s="42" t="s">
        <v>153</v>
      </c>
      <c r="B91" s="42" t="s">
        <v>43</v>
      </c>
      <c r="C91" s="46">
        <v>467.61641330882134</v>
      </c>
      <c r="D91" s="47">
        <v>8.6562036877710691E-2</v>
      </c>
    </row>
    <row r="92" spans="1:4">
      <c r="A92" t="s">
        <v>152</v>
      </c>
      <c r="B92" t="s">
        <v>43</v>
      </c>
      <c r="C92" s="1">
        <v>462.62503412433324</v>
      </c>
      <c r="D92" s="15">
        <v>-5.133810783541759E-2</v>
      </c>
    </row>
    <row r="93" spans="1:4">
      <c r="A93" s="42" t="s">
        <v>147</v>
      </c>
      <c r="B93" s="42" t="s">
        <v>148</v>
      </c>
      <c r="C93" s="46">
        <v>448.394367930192</v>
      </c>
      <c r="D93" s="47">
        <v>1.3562672019347133E-2</v>
      </c>
    </row>
    <row r="94" spans="1:4">
      <c r="A94" t="s">
        <v>146</v>
      </c>
      <c r="B94" t="s">
        <v>109</v>
      </c>
      <c r="C94" s="1">
        <v>426.40899999999999</v>
      </c>
      <c r="D94" s="15">
        <v>0.19734758289154475</v>
      </c>
    </row>
    <row r="95" spans="1:4">
      <c r="A95" s="42" t="s">
        <v>141</v>
      </c>
      <c r="B95" s="42" t="s">
        <v>77</v>
      </c>
      <c r="C95" s="46">
        <v>397.85887430099996</v>
      </c>
      <c r="D95" s="47">
        <v>-0.17600070193812978</v>
      </c>
    </row>
    <row r="96" spans="1:4">
      <c r="A96" t="s">
        <v>140</v>
      </c>
      <c r="B96" t="s">
        <v>77</v>
      </c>
      <c r="C96" s="1">
        <v>396.29666137499999</v>
      </c>
      <c r="D96" s="15">
        <v>-0.15482168618288839</v>
      </c>
    </row>
    <row r="97" spans="1:4">
      <c r="A97" s="42" t="s">
        <v>139</v>
      </c>
      <c r="B97" s="42" t="s">
        <v>77</v>
      </c>
      <c r="C97" s="46">
        <v>395.99800302149998</v>
      </c>
      <c r="D97" s="47">
        <v>-0.16568714661356621</v>
      </c>
    </row>
    <row r="98" spans="1:4">
      <c r="A98" s="32" t="s">
        <v>138</v>
      </c>
      <c r="B98" t="s">
        <v>58</v>
      </c>
      <c r="C98" s="1">
        <v>382.47405964110004</v>
      </c>
      <c r="D98" s="15">
        <v>1.5243210213977676E-3</v>
      </c>
    </row>
    <row r="99" spans="1:4">
      <c r="A99" s="42" t="s">
        <v>137</v>
      </c>
      <c r="B99" s="42" t="s">
        <v>77</v>
      </c>
      <c r="C99" s="46">
        <v>374.440996224</v>
      </c>
      <c r="D99" s="47">
        <v>-0.12525929461427865</v>
      </c>
    </row>
    <row r="100" spans="1:4">
      <c r="A100" t="s">
        <v>135</v>
      </c>
      <c r="B100" t="s">
        <v>43</v>
      </c>
      <c r="C100" s="1">
        <v>365.13488814000004</v>
      </c>
      <c r="D100" s="15">
        <v>-0.25516691904569155</v>
      </c>
    </row>
    <row r="101" spans="1:4">
      <c r="A101" s="48" t="s">
        <v>134</v>
      </c>
      <c r="B101" s="42" t="s">
        <v>58</v>
      </c>
      <c r="C101" s="46">
        <v>354.77337561603429</v>
      </c>
      <c r="D101" s="46">
        <v>-0.56309468058832002</v>
      </c>
    </row>
    <row r="102" spans="1:4">
      <c r="A102" t="s">
        <v>133</v>
      </c>
      <c r="B102" t="s">
        <v>43</v>
      </c>
      <c r="C102" s="1">
        <v>353.76698087662049</v>
      </c>
      <c r="D102" s="15">
        <v>1.5971402621806741E-2</v>
      </c>
    </row>
    <row r="112" spans="1:4"/>
    <row r="113" spans="1:3"/>
    <row r="114" spans="1:3"/>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C8E27-A1D4-40D4-8B95-2D35AC41B1C1}">
  <dimension ref="A1:D21"/>
  <sheetViews>
    <sheetView workbookViewId="0">
      <selection activeCell="G18" sqref="G18"/>
    </sheetView>
  </sheetViews>
  <sheetFormatPr defaultRowHeight="14.5"/>
  <cols>
    <col min="1" max="1" width="45.08984375" customWidth="1"/>
    <col min="2" max="2" width="20.6328125" customWidth="1"/>
    <col min="3" max="3" width="23.54296875" customWidth="1"/>
    <col min="4" max="4" width="23.36328125" customWidth="1"/>
  </cols>
  <sheetData>
    <row r="1" spans="1:4">
      <c r="A1" s="43" t="s">
        <v>0</v>
      </c>
      <c r="B1" s="44" t="s">
        <v>2</v>
      </c>
      <c r="C1" s="45" t="s">
        <v>13</v>
      </c>
      <c r="D1" s="45" t="s">
        <v>14</v>
      </c>
    </row>
    <row r="2" spans="1:4">
      <c r="A2" t="s">
        <v>299</v>
      </c>
      <c r="B2" t="s">
        <v>43</v>
      </c>
      <c r="C2" s="1">
        <v>4568.7260993400005</v>
      </c>
      <c r="D2" s="15">
        <v>2.4167727885918922E-2</v>
      </c>
    </row>
    <row r="3" spans="1:4">
      <c r="A3" s="42" t="s">
        <v>298</v>
      </c>
      <c r="B3" s="42" t="s">
        <v>46</v>
      </c>
      <c r="C3" s="46">
        <v>4284.03282358056</v>
      </c>
      <c r="D3" s="47">
        <v>2.8657565570536114E-2</v>
      </c>
    </row>
    <row r="4" spans="1:4">
      <c r="A4" t="s">
        <v>294</v>
      </c>
      <c r="B4" t="s">
        <v>43</v>
      </c>
      <c r="C4" s="1">
        <v>3982.9390799497164</v>
      </c>
      <c r="D4" s="15">
        <v>2.3534096498870172E-2</v>
      </c>
    </row>
    <row r="5" spans="1:4">
      <c r="A5" s="42" t="s">
        <v>293</v>
      </c>
      <c r="B5" s="42" t="s">
        <v>46</v>
      </c>
      <c r="C5" s="46">
        <v>3908.2770204228004</v>
      </c>
      <c r="D5" s="47">
        <v>0.20249111992895474</v>
      </c>
    </row>
    <row r="6" spans="1:4">
      <c r="A6" t="s">
        <v>287</v>
      </c>
      <c r="B6" t="s">
        <v>43</v>
      </c>
      <c r="C6" s="1">
        <v>3138.5524323</v>
      </c>
      <c r="D6" s="15">
        <v>-0.21858276959623735</v>
      </c>
    </row>
    <row r="7" spans="1:4">
      <c r="A7" s="42" t="s">
        <v>282</v>
      </c>
      <c r="B7" s="42" t="s">
        <v>43</v>
      </c>
      <c r="C7" s="46">
        <v>2815.1934800827917</v>
      </c>
      <c r="D7" s="47">
        <v>5.0934590809893709E-2</v>
      </c>
    </row>
    <row r="8" spans="1:4">
      <c r="A8" t="s">
        <v>280</v>
      </c>
      <c r="B8" t="s">
        <v>43</v>
      </c>
      <c r="C8" s="1">
        <v>2551.7395940461606</v>
      </c>
      <c r="D8" s="15">
        <v>3.4866942365800124E-2</v>
      </c>
    </row>
    <row r="9" spans="1:4">
      <c r="A9" s="42" t="s">
        <v>274</v>
      </c>
      <c r="B9" s="42" t="s">
        <v>43</v>
      </c>
      <c r="C9" s="46">
        <v>2225.5295475517837</v>
      </c>
      <c r="D9" s="47">
        <v>-8.935453910619906E-2</v>
      </c>
    </row>
    <row r="10" spans="1:4">
      <c r="A10" t="s">
        <v>267</v>
      </c>
      <c r="B10" t="s">
        <v>43</v>
      </c>
      <c r="C10" s="1">
        <v>2055.4669884875475</v>
      </c>
      <c r="D10" s="15">
        <v>3.5566927006969173E-2</v>
      </c>
    </row>
    <row r="11" spans="1:4">
      <c r="A11" s="42" t="s">
        <v>259</v>
      </c>
      <c r="B11" s="42" t="s">
        <v>43</v>
      </c>
      <c r="C11" s="46">
        <v>1879.942899990639</v>
      </c>
      <c r="D11" s="47">
        <v>5.0884176064882602E-3</v>
      </c>
    </row>
    <row r="12" spans="1:4">
      <c r="A12" t="s">
        <v>258</v>
      </c>
      <c r="B12" t="s">
        <v>43</v>
      </c>
      <c r="C12" s="1">
        <v>1865.4180261600002</v>
      </c>
      <c r="D12" s="15">
        <v>0.1892667614892185</v>
      </c>
    </row>
    <row r="13" spans="1:4">
      <c r="A13" s="42" t="s">
        <v>241</v>
      </c>
      <c r="B13" s="42" t="s">
        <v>43</v>
      </c>
      <c r="C13" s="46">
        <v>1492.761</v>
      </c>
      <c r="D13" s="47">
        <v>-0.92295388921668975</v>
      </c>
    </row>
    <row r="14" spans="1:4">
      <c r="A14" t="s">
        <v>238</v>
      </c>
      <c r="B14" t="s">
        <v>43</v>
      </c>
      <c r="C14" s="1">
        <v>1406.1973096944364</v>
      </c>
      <c r="D14" s="15">
        <v>-4.5909330046127739E-3</v>
      </c>
    </row>
    <row r="15" spans="1:4">
      <c r="A15" s="42" t="s">
        <v>237</v>
      </c>
      <c r="B15" s="42" t="s">
        <v>43</v>
      </c>
      <c r="C15" s="46">
        <v>1396.5940586358001</v>
      </c>
      <c r="D15" s="47">
        <v>-9.3344769709481468E-2</v>
      </c>
    </row>
    <row r="16" spans="1:4">
      <c r="A16" t="s">
        <v>234</v>
      </c>
      <c r="B16" t="s">
        <v>109</v>
      </c>
      <c r="C16" s="1">
        <v>1254.6120000000001</v>
      </c>
      <c r="D16" s="15">
        <v>0.97892385806018134</v>
      </c>
    </row>
    <row r="17" spans="1:4">
      <c r="A17" s="42" t="s">
        <v>233</v>
      </c>
      <c r="B17" s="42" t="s">
        <v>43</v>
      </c>
      <c r="C17" s="46">
        <v>1235.32590162</v>
      </c>
      <c r="D17" s="47">
        <v>0.25174840264374887</v>
      </c>
    </row>
    <row r="18" spans="1:4">
      <c r="A18" t="s">
        <v>232</v>
      </c>
      <c r="B18" t="s">
        <v>43</v>
      </c>
      <c r="C18" s="1">
        <v>1232.8048568036088</v>
      </c>
      <c r="D18" s="15">
        <v>-3.6613653982835115E-2</v>
      </c>
    </row>
    <row r="19" spans="1:4">
      <c r="A19" s="42" t="s">
        <v>231</v>
      </c>
      <c r="B19" s="42" t="s">
        <v>43</v>
      </c>
      <c r="C19" s="46">
        <v>1218.95213982</v>
      </c>
      <c r="D19" s="47">
        <v>0.18339832279032109</v>
      </c>
    </row>
    <row r="20" spans="1:4">
      <c r="A20" t="s">
        <v>229</v>
      </c>
      <c r="B20" t="s">
        <v>109</v>
      </c>
      <c r="C20" s="1">
        <v>1187.3954352600001</v>
      </c>
      <c r="D20" s="15">
        <v>0.22122978513580605</v>
      </c>
    </row>
    <row r="21" spans="1:4">
      <c r="A21" s="42" t="s">
        <v>219</v>
      </c>
      <c r="B21" s="42" t="s">
        <v>220</v>
      </c>
      <c r="C21" s="46">
        <v>1035.4171552800001</v>
      </c>
      <c r="D21" s="47">
        <v>6.5618318730830572E-2</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70DA1-030C-4EDE-B401-6F46396B908E}">
  <dimension ref="A1:D21"/>
  <sheetViews>
    <sheetView workbookViewId="0">
      <selection sqref="A1:D1"/>
    </sheetView>
  </sheetViews>
  <sheetFormatPr defaultRowHeight="14.5"/>
  <cols>
    <col min="1" max="1" width="27.453125" customWidth="1"/>
    <col min="2" max="2" width="15.08984375" customWidth="1"/>
    <col min="3" max="3" width="23.26953125" customWidth="1"/>
    <col min="4" max="4" width="22.7265625" customWidth="1"/>
  </cols>
  <sheetData>
    <row r="1" spans="1:4">
      <c r="A1" s="43" t="s">
        <v>0</v>
      </c>
      <c r="B1" s="44" t="s">
        <v>2</v>
      </c>
      <c r="C1" s="45" t="s">
        <v>13</v>
      </c>
      <c r="D1" s="45" t="s">
        <v>14</v>
      </c>
    </row>
    <row r="2" spans="1:4">
      <c r="A2" t="s">
        <v>326</v>
      </c>
      <c r="B2" t="s">
        <v>77</v>
      </c>
      <c r="C2" s="1">
        <v>30842.049954807</v>
      </c>
      <c r="D2" s="15">
        <v>-5.1429487326695278E-2</v>
      </c>
    </row>
    <row r="3" spans="1:4">
      <c r="A3" s="42" t="s">
        <v>314</v>
      </c>
      <c r="B3" s="42" t="s">
        <v>77</v>
      </c>
      <c r="C3" s="46">
        <v>11629.442311123499</v>
      </c>
      <c r="D3" s="47">
        <v>2.1636239994573092E-2</v>
      </c>
    </row>
    <row r="4" spans="1:4">
      <c r="A4" t="s">
        <v>221</v>
      </c>
      <c r="B4" t="s">
        <v>77</v>
      </c>
      <c r="C4" s="1">
        <v>9234.9681067034999</v>
      </c>
      <c r="D4" s="15">
        <v>1.0725804579242344</v>
      </c>
    </row>
    <row r="5" spans="1:4">
      <c r="A5" s="42" t="s">
        <v>310</v>
      </c>
      <c r="B5" s="42" t="s">
        <v>77</v>
      </c>
      <c r="C5" s="46">
        <v>8713.6025163704999</v>
      </c>
      <c r="D5" s="47">
        <v>-2.1513944558202325E-2</v>
      </c>
    </row>
    <row r="6" spans="1:4">
      <c r="A6" t="s">
        <v>305</v>
      </c>
      <c r="B6" t="s">
        <v>77</v>
      </c>
      <c r="C6" s="1">
        <v>5700.5609144129994</v>
      </c>
      <c r="D6" s="15">
        <v>-0.17252557540805025</v>
      </c>
    </row>
    <row r="7" spans="1:4">
      <c r="A7" s="42" t="s">
        <v>297</v>
      </c>
      <c r="B7" s="42" t="s">
        <v>77</v>
      </c>
      <c r="C7" s="46">
        <v>4254.3040086359997</v>
      </c>
      <c r="D7" s="47">
        <v>-9.4907674280857113E-2</v>
      </c>
    </row>
    <row r="8" spans="1:4">
      <c r="A8" s="8" t="s">
        <v>296</v>
      </c>
      <c r="B8" t="s">
        <v>77</v>
      </c>
      <c r="C8" s="1">
        <v>4100.0431400999996</v>
      </c>
      <c r="D8" s="15">
        <v>0.16623832622477863</v>
      </c>
    </row>
    <row r="9" spans="1:4">
      <c r="A9" s="42" t="s">
        <v>292</v>
      </c>
      <c r="B9" s="42" t="s">
        <v>77</v>
      </c>
      <c r="C9" s="46">
        <v>3805.0682396264997</v>
      </c>
      <c r="D9" s="47">
        <v>4.2623731592610348E-3</v>
      </c>
    </row>
    <row r="10" spans="1:4">
      <c r="A10" t="s">
        <v>275</v>
      </c>
      <c r="B10" t="s">
        <v>77</v>
      </c>
      <c r="C10" s="1">
        <v>2259.4270232925001</v>
      </c>
      <c r="D10" s="15">
        <v>8.3575608869466134E-3</v>
      </c>
    </row>
    <row r="11" spans="1:4">
      <c r="A11" s="42" t="s">
        <v>270</v>
      </c>
      <c r="B11" s="42" t="s">
        <v>77</v>
      </c>
      <c r="C11" s="46">
        <v>2074.2435283095001</v>
      </c>
      <c r="D11" s="47">
        <v>-8.772585767547092E-2</v>
      </c>
    </row>
    <row r="12" spans="1:4">
      <c r="A12" t="s">
        <v>262</v>
      </c>
      <c r="B12" t="s">
        <v>77</v>
      </c>
      <c r="C12" s="1">
        <v>1943.5000906349999</v>
      </c>
      <c r="D12" s="15">
        <v>-0.39436333826727366</v>
      </c>
    </row>
    <row r="13" spans="1:4">
      <c r="A13" s="42" t="s">
        <v>249</v>
      </c>
      <c r="B13" s="42" t="s">
        <v>77</v>
      </c>
      <c r="C13" s="46">
        <v>1651.2360890625</v>
      </c>
      <c r="D13" s="47">
        <v>3.0914675163518552</v>
      </c>
    </row>
    <row r="14" spans="1:4">
      <c r="A14" t="s">
        <v>247</v>
      </c>
      <c r="B14" t="s">
        <v>77</v>
      </c>
      <c r="C14" s="1">
        <v>1599.4226936835</v>
      </c>
      <c r="D14" s="15">
        <v>0.13340597517162545</v>
      </c>
    </row>
    <row r="15" spans="1:4">
      <c r="A15" s="42" t="s">
        <v>246</v>
      </c>
      <c r="B15" s="42" t="s">
        <v>77</v>
      </c>
      <c r="C15" s="46">
        <v>1534.2156198359999</v>
      </c>
      <c r="D15" s="47">
        <v>-0.13109872296862168</v>
      </c>
    </row>
    <row r="16" spans="1:4">
      <c r="A16" t="s">
        <v>245</v>
      </c>
      <c r="B16" t="s">
        <v>77</v>
      </c>
      <c r="C16" s="1">
        <v>1510.75179432</v>
      </c>
      <c r="D16" s="15">
        <v>-0.11750027884703418</v>
      </c>
    </row>
    <row r="17" spans="1:4">
      <c r="A17" s="42" t="s">
        <v>228</v>
      </c>
      <c r="B17" s="42" t="s">
        <v>77</v>
      </c>
      <c r="C17" s="46">
        <v>1167.0113452544999</v>
      </c>
      <c r="D17" s="47">
        <v>-0.30214757317893304</v>
      </c>
    </row>
    <row r="18" spans="1:4">
      <c r="A18" t="s">
        <v>216</v>
      </c>
      <c r="B18" t="s">
        <v>77</v>
      </c>
      <c r="C18" s="1">
        <v>982.73914114499996</v>
      </c>
      <c r="D18" s="15">
        <v>-0.10250354811352391</v>
      </c>
    </row>
    <row r="19" spans="1:4">
      <c r="A19" s="42" t="s">
        <v>213</v>
      </c>
      <c r="B19" s="42" t="s">
        <v>77</v>
      </c>
      <c r="C19" s="46">
        <v>934.17269812199993</v>
      </c>
      <c r="D19" s="47">
        <v>-0.15008889040427964</v>
      </c>
    </row>
    <row r="20" spans="1:4">
      <c r="A20" t="s">
        <v>207</v>
      </c>
      <c r="B20" t="s">
        <v>77</v>
      </c>
      <c r="C20" s="1">
        <v>867.41106925499992</v>
      </c>
      <c r="D20" s="15">
        <v>-9.7792937315341888E-2</v>
      </c>
    </row>
    <row r="21" spans="1:4">
      <c r="A21" s="42" t="s">
        <v>198</v>
      </c>
      <c r="B21" s="42" t="s">
        <v>77</v>
      </c>
      <c r="C21" s="46">
        <v>790.76308309649994</v>
      </c>
      <c r="D21" s="47">
        <v>-0.1572400166221124</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072B5-A1D8-4054-9DF4-29E613F27B33}">
  <dimension ref="A1:D11"/>
  <sheetViews>
    <sheetView workbookViewId="0">
      <selection sqref="A1:D1"/>
    </sheetView>
  </sheetViews>
  <sheetFormatPr defaultRowHeight="14.5"/>
  <cols>
    <col min="1" max="1" width="43.7265625" customWidth="1"/>
    <col min="2" max="2" width="15.7265625" customWidth="1"/>
    <col min="3" max="3" width="23.08984375" customWidth="1"/>
    <col min="4" max="4" width="23.36328125" customWidth="1"/>
  </cols>
  <sheetData>
    <row r="1" spans="1:4">
      <c r="A1" s="43" t="s">
        <v>0</v>
      </c>
      <c r="B1" s="44" t="s">
        <v>2</v>
      </c>
      <c r="C1" s="45" t="s">
        <v>13</v>
      </c>
      <c r="D1" s="45" t="s">
        <v>14</v>
      </c>
    </row>
    <row r="2" spans="1:4">
      <c r="A2" t="s">
        <v>304</v>
      </c>
      <c r="B2" t="s">
        <v>50</v>
      </c>
      <c r="C2" s="1">
        <v>5511.6285800162996</v>
      </c>
      <c r="D2" s="15">
        <v>6.0230538486403917E-2</v>
      </c>
    </row>
    <row r="3" spans="1:4">
      <c r="A3" s="42" t="s">
        <v>286</v>
      </c>
      <c r="B3" s="42" t="s">
        <v>50</v>
      </c>
      <c r="C3" s="46">
        <v>3131.3057009710001</v>
      </c>
      <c r="D3" s="47">
        <v>0.21999440668411929</v>
      </c>
    </row>
    <row r="4" spans="1:4">
      <c r="A4" t="s">
        <v>285</v>
      </c>
      <c r="B4" t="s">
        <v>50</v>
      </c>
      <c r="C4" s="1">
        <v>2983.0940369089999</v>
      </c>
      <c r="D4" s="15">
        <v>-5.9903763991106862E-2</v>
      </c>
    </row>
    <row r="5" spans="1:4">
      <c r="A5" s="42" t="s">
        <v>284</v>
      </c>
      <c r="B5" s="42" t="s">
        <v>50</v>
      </c>
      <c r="C5" s="46">
        <v>2897.6437341487999</v>
      </c>
      <c r="D5" s="47">
        <v>-1.4130852576001218E-2</v>
      </c>
    </row>
    <row r="6" spans="1:4">
      <c r="A6" t="s">
        <v>273</v>
      </c>
      <c r="B6" t="s">
        <v>50</v>
      </c>
      <c r="C6" s="1">
        <v>2218.9723617599998</v>
      </c>
      <c r="D6" s="15">
        <v>8.6238047645059046E-2</v>
      </c>
    </row>
    <row r="7" spans="1:4">
      <c r="A7" s="42" t="s">
        <v>269</v>
      </c>
      <c r="B7" s="42" t="s">
        <v>50</v>
      </c>
      <c r="C7" s="46">
        <v>2072.0061952701999</v>
      </c>
      <c r="D7" s="47">
        <v>-5.4156178979249847E-2</v>
      </c>
    </row>
    <row r="8" spans="1:4">
      <c r="A8" t="s">
        <v>250</v>
      </c>
      <c r="B8" t="s">
        <v>50</v>
      </c>
      <c r="C8" s="1">
        <v>1654.308590249</v>
      </c>
      <c r="D8" s="15">
        <v>-6.2240064273846318E-3</v>
      </c>
    </row>
    <row r="9" spans="1:4">
      <c r="A9" s="42" t="s">
        <v>239</v>
      </c>
      <c r="B9" s="42" t="s">
        <v>50</v>
      </c>
      <c r="C9" s="46">
        <v>1410.328605707</v>
      </c>
      <c r="D9" s="47">
        <v>0.27381030859951605</v>
      </c>
    </row>
    <row r="10" spans="1:4">
      <c r="A10" t="s">
        <v>230</v>
      </c>
      <c r="B10" t="s">
        <v>50</v>
      </c>
      <c r="C10" s="1">
        <v>1214.5384249809999</v>
      </c>
      <c r="D10" s="15">
        <v>6.6377890288680463E-2</v>
      </c>
    </row>
    <row r="11" spans="1:4">
      <c r="A11" s="42" t="s">
        <v>201</v>
      </c>
      <c r="B11" s="42" t="s">
        <v>50</v>
      </c>
      <c r="C11" s="46">
        <v>797.704263062</v>
      </c>
      <c r="D11" s="47">
        <v>-3.8127885531439309E-2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A60BB-FE4B-4C01-8B35-77453FEEB8F4}">
  <dimension ref="A1:D12"/>
  <sheetViews>
    <sheetView workbookViewId="0">
      <selection activeCell="D17" sqref="D17"/>
    </sheetView>
  </sheetViews>
  <sheetFormatPr defaultRowHeight="14.5"/>
  <cols>
    <col min="1" max="1" width="33.453125" customWidth="1"/>
    <col min="2" max="2" width="15" customWidth="1"/>
    <col min="3" max="3" width="23.90625" customWidth="1"/>
    <col min="4" max="4" width="23.08984375" customWidth="1"/>
  </cols>
  <sheetData>
    <row r="1" spans="1:4">
      <c r="A1" s="43" t="s">
        <v>0</v>
      </c>
      <c r="B1" s="44" t="s">
        <v>2</v>
      </c>
      <c r="C1" s="45" t="s">
        <v>13</v>
      </c>
      <c r="D1" s="45" t="s">
        <v>14</v>
      </c>
    </row>
    <row r="2" spans="1:4">
      <c r="A2" s="48" t="s">
        <v>277</v>
      </c>
      <c r="B2" s="42" t="s">
        <v>58</v>
      </c>
      <c r="C2" s="46">
        <v>2331.3318240135</v>
      </c>
      <c r="D2" s="47">
        <v>0.70101674364416655</v>
      </c>
    </row>
    <row r="3" spans="1:4">
      <c r="A3" s="32" t="s">
        <v>251</v>
      </c>
      <c r="B3" t="s">
        <v>58</v>
      </c>
      <c r="C3" s="1">
        <v>1774.1291516151002</v>
      </c>
      <c r="D3" s="15">
        <v>6.1795068217774585E-2</v>
      </c>
    </row>
    <row r="4" spans="1:4">
      <c r="A4" s="48" t="s">
        <v>236</v>
      </c>
      <c r="B4" s="42" t="s">
        <v>58</v>
      </c>
      <c r="C4" s="46">
        <v>1379.4340861791002</v>
      </c>
      <c r="D4" s="47">
        <v>-6.4960643062958456E-2</v>
      </c>
    </row>
    <row r="5" spans="1:4">
      <c r="A5" s="49" t="s">
        <v>235</v>
      </c>
      <c r="B5" t="s">
        <v>58</v>
      </c>
      <c r="C5" s="1">
        <v>1329.305466644568</v>
      </c>
      <c r="D5" s="15">
        <v>-1.1042956811366356E-2</v>
      </c>
    </row>
    <row r="6" spans="1:4">
      <c r="A6" s="48" t="s">
        <v>227</v>
      </c>
      <c r="B6" s="42" t="s">
        <v>58</v>
      </c>
      <c r="C6" s="46">
        <v>1156.1096338785001</v>
      </c>
      <c r="D6" s="47">
        <v>-1.55474883680502E-2</v>
      </c>
    </row>
    <row r="7" spans="1:4">
      <c r="A7" s="32" t="s">
        <v>222</v>
      </c>
      <c r="B7" t="s">
        <v>58</v>
      </c>
      <c r="C7" s="1">
        <v>1111.9887968385001</v>
      </c>
      <c r="D7" s="15">
        <v>-4.9312636000359955E-2</v>
      </c>
    </row>
    <row r="8" spans="1:4">
      <c r="A8" s="48" t="s">
        <v>218</v>
      </c>
      <c r="B8" s="42" t="s">
        <v>58</v>
      </c>
      <c r="C8" s="46">
        <v>1034.3128203891001</v>
      </c>
      <c r="D8" s="47">
        <v>-1.6506188538360611E-2</v>
      </c>
    </row>
    <row r="9" spans="1:4">
      <c r="A9" s="32" t="s">
        <v>217</v>
      </c>
      <c r="B9" t="s">
        <v>58</v>
      </c>
      <c r="C9" s="1">
        <v>994.34384732760009</v>
      </c>
      <c r="D9" s="15">
        <v>-1.3337057338854263E-2</v>
      </c>
    </row>
    <row r="10" spans="1:4">
      <c r="A10" s="48" t="s">
        <v>188</v>
      </c>
      <c r="B10" s="42" t="s">
        <v>58</v>
      </c>
      <c r="C10" s="46">
        <v>657.5573805066</v>
      </c>
      <c r="D10" s="46">
        <v>-2.2726456241195958E-2</v>
      </c>
    </row>
    <row r="11" spans="1:4">
      <c r="A11" s="31" t="s">
        <v>179</v>
      </c>
      <c r="B11" s="31" t="s">
        <v>58</v>
      </c>
      <c r="C11" s="53">
        <v>608.46052089480008</v>
      </c>
      <c r="D11" s="54">
        <v>-0.21069675463339854</v>
      </c>
    </row>
    <row r="12" spans="1:4">
      <c r="A12" s="48" t="s">
        <v>176</v>
      </c>
      <c r="B12" s="42" t="s">
        <v>58</v>
      </c>
      <c r="C12" s="46">
        <v>590.71897304280003</v>
      </c>
      <c r="D12" s="47">
        <v>1.064977262951385</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D50C5-3755-494B-9BF6-E0E5D3D65871}">
  <dimension ref="B4:L26"/>
  <sheetViews>
    <sheetView workbookViewId="0">
      <selection activeCell="L22" sqref="L22"/>
    </sheetView>
  </sheetViews>
  <sheetFormatPr defaultRowHeight="14.5"/>
  <cols>
    <col min="9" max="9" width="18" customWidth="1"/>
  </cols>
  <sheetData>
    <row r="4" spans="2:9">
      <c r="I4" s="12">
        <v>44926</v>
      </c>
    </row>
    <row r="5" spans="2:9">
      <c r="B5" s="24"/>
      <c r="D5" s="10" t="s">
        <v>358</v>
      </c>
      <c r="E5" s="10"/>
      <c r="F5" s="10"/>
      <c r="G5" s="10"/>
      <c r="H5" s="10" t="s">
        <v>244</v>
      </c>
      <c r="I5">
        <v>0.1416462</v>
      </c>
    </row>
    <row r="6" spans="2:9">
      <c r="B6" s="24"/>
      <c r="D6" s="10" t="s">
        <v>359</v>
      </c>
      <c r="E6" s="10"/>
      <c r="F6" s="10"/>
      <c r="G6" s="10"/>
      <c r="H6" s="10" t="s">
        <v>74</v>
      </c>
      <c r="I6">
        <v>1.0537698</v>
      </c>
    </row>
    <row r="7" spans="2:9">
      <c r="B7" s="24"/>
      <c r="D7" s="10" t="s">
        <v>360</v>
      </c>
      <c r="E7" s="10"/>
      <c r="F7" s="10"/>
      <c r="G7" s="10"/>
      <c r="H7" s="10" t="s">
        <v>36</v>
      </c>
      <c r="I7">
        <v>1</v>
      </c>
    </row>
    <row r="8" spans="2:9">
      <c r="B8" s="24"/>
      <c r="D8" s="10" t="s">
        <v>361</v>
      </c>
      <c r="E8" s="10"/>
      <c r="F8" s="10"/>
      <c r="G8" s="10"/>
      <c r="H8" s="10" t="s">
        <v>78</v>
      </c>
      <c r="I8">
        <v>7.6579064999999997E-3</v>
      </c>
    </row>
    <row r="9" spans="2:9">
      <c r="B9" s="24"/>
      <c r="D9" s="10" t="s">
        <v>362</v>
      </c>
      <c r="E9" s="10"/>
      <c r="F9" s="10"/>
      <c r="G9" s="10"/>
      <c r="H9" s="10" t="s">
        <v>44</v>
      </c>
      <c r="I9">
        <v>0.14885238000000001</v>
      </c>
    </row>
    <row r="10" spans="2:9">
      <c r="B10" s="24"/>
      <c r="D10" s="10" t="s">
        <v>363</v>
      </c>
      <c r="E10" s="10"/>
      <c r="F10" s="10"/>
      <c r="G10" s="10"/>
      <c r="H10" s="10" t="s">
        <v>333</v>
      </c>
      <c r="I10">
        <v>1.0481758000000001</v>
      </c>
    </row>
    <row r="11" spans="2:9">
      <c r="B11" s="24"/>
      <c r="D11" s="10" t="s">
        <v>364</v>
      </c>
      <c r="E11" s="10"/>
      <c r="F11" s="10"/>
      <c r="G11" s="10"/>
      <c r="H11" s="10" t="s">
        <v>165</v>
      </c>
      <c r="I11">
        <v>1.237023</v>
      </c>
    </row>
    <row r="12" spans="2:9">
      <c r="B12" s="24"/>
      <c r="D12" s="10" t="s">
        <v>365</v>
      </c>
      <c r="E12" s="10"/>
      <c r="F12" s="10"/>
      <c r="G12" s="10"/>
      <c r="H12" s="10" t="s">
        <v>366</v>
      </c>
      <c r="I12">
        <v>0.19401006000000001</v>
      </c>
    </row>
    <row r="13" spans="2:9">
      <c r="B13" s="24"/>
      <c r="D13" s="10" t="s">
        <v>367</v>
      </c>
      <c r="E13" s="11"/>
      <c r="F13" s="11"/>
      <c r="G13" s="11"/>
      <c r="H13" s="10" t="s">
        <v>368</v>
      </c>
      <c r="I13">
        <v>4.9719463999999998E-2</v>
      </c>
    </row>
    <row r="14" spans="2:9">
      <c r="B14" s="24"/>
      <c r="D14" s="10" t="s">
        <v>369</v>
      </c>
      <c r="E14" s="11"/>
      <c r="F14" s="11"/>
      <c r="G14" s="11"/>
      <c r="H14" s="10" t="s">
        <v>370</v>
      </c>
      <c r="I14">
        <v>0.76887609999999995</v>
      </c>
    </row>
    <row r="15" spans="2:9">
      <c r="B15" s="24"/>
      <c r="D15" s="10" t="s">
        <v>371</v>
      </c>
      <c r="E15" s="11"/>
      <c r="F15" s="11"/>
      <c r="G15" s="11"/>
      <c r="H15" s="10" t="s">
        <v>54</v>
      </c>
      <c r="I15">
        <v>0.69486950000000003</v>
      </c>
    </row>
    <row r="16" spans="2:9">
      <c r="B16" s="24"/>
      <c r="D16" s="10" t="s">
        <v>372</v>
      </c>
      <c r="E16" s="11"/>
      <c r="F16" s="11"/>
      <c r="G16" s="11"/>
      <c r="H16" s="10" t="s">
        <v>48</v>
      </c>
      <c r="I16">
        <v>0.12771022000000001</v>
      </c>
    </row>
    <row r="17" spans="2:12">
      <c r="B17" s="24"/>
      <c r="D17" s="10" t="s">
        <v>373</v>
      </c>
      <c r="E17" s="11"/>
      <c r="F17" s="11"/>
      <c r="G17" s="11"/>
      <c r="H17" s="10" t="s">
        <v>59</v>
      </c>
      <c r="I17">
        <v>7.7677530000000005E-4</v>
      </c>
      <c r="K17" s="24"/>
      <c r="L17" s="24"/>
    </row>
    <row r="18" spans="2:12">
      <c r="B18" s="24"/>
      <c r="D18" s="11" t="s">
        <v>374</v>
      </c>
      <c r="E18" s="11"/>
      <c r="F18" s="11"/>
      <c r="G18" s="11"/>
      <c r="H18" s="10" t="s">
        <v>170</v>
      </c>
      <c r="I18">
        <v>6.1359465000000002E-2</v>
      </c>
      <c r="L18" s="34"/>
    </row>
    <row r="19" spans="2:12">
      <c r="B19" s="24"/>
      <c r="D19" s="11" t="s">
        <v>375</v>
      </c>
      <c r="E19" s="11"/>
      <c r="F19" s="11"/>
      <c r="G19" s="11"/>
      <c r="H19" s="10" t="s">
        <v>51</v>
      </c>
      <c r="I19">
        <v>1.2735148999999999E-2</v>
      </c>
    </row>
    <row r="20" spans="2:12">
      <c r="B20" s="24"/>
      <c r="D20" s="11" t="s">
        <v>376</v>
      </c>
      <c r="E20" s="11"/>
      <c r="F20" s="11"/>
      <c r="G20" s="11"/>
      <c r="H20" s="11" t="s">
        <v>257</v>
      </c>
      <c r="I20">
        <v>9.9244899999999997E-2</v>
      </c>
    </row>
    <row r="21" spans="2:12">
      <c r="B21" s="24"/>
      <c r="D21" s="11" t="s">
        <v>377</v>
      </c>
      <c r="E21" s="11"/>
      <c r="F21" s="11"/>
      <c r="G21" s="11"/>
      <c r="H21" s="11" t="s">
        <v>187</v>
      </c>
      <c r="I21">
        <v>6.7405429999999999E-5</v>
      </c>
    </row>
    <row r="22" spans="2:12">
      <c r="B22" s="24"/>
      <c r="D22" s="11" t="s">
        <v>378</v>
      </c>
      <c r="E22" s="11"/>
      <c r="F22" s="11"/>
      <c r="G22" s="11"/>
      <c r="H22" s="11" t="s">
        <v>341</v>
      </c>
      <c r="I22">
        <v>2.7079086E-3</v>
      </c>
    </row>
    <row r="23" spans="2:12">
      <c r="B23" s="24"/>
      <c r="D23" s="11" t="s">
        <v>379</v>
      </c>
      <c r="E23" s="11"/>
      <c r="F23" s="11"/>
      <c r="G23" s="11"/>
      <c r="H23" s="11" t="s">
        <v>70</v>
      </c>
      <c r="I23">
        <v>1.0767145000000001E-2</v>
      </c>
    </row>
    <row r="24" spans="2:12">
      <c r="B24" s="24"/>
      <c r="D24" s="11" t="s">
        <v>380</v>
      </c>
      <c r="H24" s="11" t="s">
        <v>40</v>
      </c>
      <c r="I24">
        <v>3.3618915999999999E-2</v>
      </c>
    </row>
    <row r="25" spans="2:12">
      <c r="B25" s="24"/>
      <c r="D25" s="11" t="s">
        <v>381</v>
      </c>
      <c r="H25" s="11" t="s">
        <v>149</v>
      </c>
      <c r="I25">
        <v>2.8585233000000002E-2</v>
      </c>
      <c r="J25" s="24"/>
    </row>
    <row r="26" spans="2:12">
      <c r="I26" s="18"/>
    </row>
  </sheetData>
  <pageMargins left="0.7" right="0.7" top="0.75" bottom="0.75" header="0.3" footer="0.3"/>
  <pageSetup paperSize="9" orientation="portrait" horizontalDpi="0" verticalDpi="0" r:id="rId1"/>
  <headerFooter>
    <oddFooter>&amp;L&amp;1#&amp;"Rockwell"&amp;9&amp;K0078D7Information Classification: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NAL_x0020_FOR_x0020_LAYOUT xmlns="1287be39-5bcd-4ae3-9c2e-73b9ef436495" xsi:nil="true"/>
    <TaxCatchAll xmlns="3a5c9c5e-4d55-4787-826e-99bf425a8c99" xsi:nil="true"/>
    <lcf76f155ced4ddcb4097134ff3c332f xmlns="1287be39-5bcd-4ae3-9c2e-73b9ef436495">
      <Terms xmlns="http://schemas.microsoft.com/office/infopath/2007/PartnerControls"/>
    </lcf76f155ced4ddcb4097134ff3c332f>
    <lcf76f155ced4ddcb4097134ff3c332f0 xmlns="1287be39-5bcd-4ae3-9c2e-73b9ef436495" xsi:nil="true"/>
    <MigrationWizId xmlns="1287be39-5bcd-4ae3-9c2e-73b9ef436495">175f1668-4ae4-4d3e-8351-cddf7b76bf1c</MigrationWizId>
    <MigrationWizIdDocumentLibraryPermissions xmlns="1287be39-5bcd-4ae3-9c2e-73b9ef436495" xsi:nil="true"/>
    <MigrationWizIdSecurityGroups xmlns="1287be39-5bcd-4ae3-9c2e-73b9ef436495" xsi:nil="true"/>
    <MigrationWizIdPermissions xmlns="1287be39-5bcd-4ae3-9c2e-73b9ef436495" xsi:nil="true"/>
    <MigrationWizIdPermissionLevels xmlns="1287be39-5bcd-4ae3-9c2e-73b9ef436495" xsi:nil="true"/>
    <MigrationWizIdVersion xmlns="1287be39-5bcd-4ae3-9c2e-73b9ef436495">175f1668-4ae4-4d3e-8351-cddf7b76bf1c-638222595430000000</MigrationWizIdVers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5E67567A7D5647A48341987C5CA496" ma:contentTypeVersion="29" ma:contentTypeDescription="Create a new document." ma:contentTypeScope="" ma:versionID="caf324bf47608887cfd8e0ebc2f5bde6">
  <xsd:schema xmlns:xsd="http://www.w3.org/2001/XMLSchema" xmlns:xs="http://www.w3.org/2001/XMLSchema" xmlns:p="http://schemas.microsoft.com/office/2006/metadata/properties" xmlns:ns2="1287be39-5bcd-4ae3-9c2e-73b9ef436495" xmlns:ns3="3a5c9c5e-4d55-4787-826e-99bf425a8c99" targetNamespace="http://schemas.microsoft.com/office/2006/metadata/properties" ma:root="true" ma:fieldsID="fac56e276fe9631cdb08825757b179ae" ns2:_="" ns3:_="">
    <xsd:import namespace="1287be39-5bcd-4ae3-9c2e-73b9ef436495"/>
    <xsd:import namespace="3a5c9c5e-4d55-4787-826e-99bf425a8c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CR" minOccurs="0"/>
                <xsd:element ref="ns2:FINAL_x0020_FOR_x0020_LAYOUT" minOccurs="0"/>
                <xsd:element ref="ns2:MediaServiceEventHashCode" minOccurs="0"/>
                <xsd:element ref="ns2:MediaServiceGenerationTime" minOccurs="0"/>
                <xsd:element ref="ns2:MediaServiceLocation" minOccurs="0"/>
                <xsd:element ref="ns2:MediaLengthInSeconds" minOccurs="0"/>
                <xsd:element ref="ns2:lcf76f155ced4ddcb4097134ff3c332f" minOccurs="0"/>
                <xsd:element ref="ns3:TaxCatchAll" minOccurs="0"/>
                <xsd:element ref="ns2:MigrationWizId" minOccurs="0"/>
                <xsd:element ref="ns2:MigrationWizIdPermissions" minOccurs="0"/>
                <xsd:element ref="ns2:MigrationWizIdVersion" minOccurs="0"/>
                <xsd:element ref="ns2:lcf76f155ced4ddcb4097134ff3c332f0" minOccurs="0"/>
                <xsd:element ref="ns2:MediaServiceObjectDetectorVersions" minOccurs="0"/>
                <xsd:element ref="ns2:MigrationWizIdPermissionLevels" minOccurs="0"/>
                <xsd:element ref="ns2:MigrationWizIdDocumentLibraryPermissions" minOccurs="0"/>
                <xsd:element ref="ns2:MigrationWizIdSecurityGroup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7be39-5bcd-4ae3-9c2e-73b9ef436495"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DateTaken" ma:index="8" nillable="true" ma:displayName="MediaServiceDateTaken" ma:description="" ma:hidden="true" ma:internalName="MediaServiceDateTaken"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FINAL_x0020_FOR_x0020_LAYOUT" ma:index="11" nillable="true" ma:displayName="Comments" ma:description="Brief description of doc" ma:internalName="FINAL_x0020_FOR_x0020_LAYOUT" ma:readOnly="false">
      <xsd:simpleType>
        <xsd:restriction base="dms:Text">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Location" ma:index="14" nillable="true" ma:displayName="Location" ma:description="" ma:internalName="MediaServiceLocation" ma:readOnly="true">
      <xsd:simpleType>
        <xsd:restriction base="dms:Text"/>
      </xsd:simpleType>
    </xsd:element>
    <xsd:element name="MediaLengthInSeconds" ma:index="15" nillable="true" ma:displayName="MediaLengthInSeconds" ma:description=""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e74ff83-946a-40f0-b263-36cd825898ed" ma:termSetId="09814cd3-568e-fe90-9814-8d621ff8fb84" ma:anchorId="fba54fb3-c3e1-fe81-a776-ca4b69148c4d" ma:open="true" ma:isKeyword="false">
      <xsd:complexType>
        <xsd:sequence>
          <xsd:element ref="pc:Terms" minOccurs="0" maxOccurs="1"/>
        </xsd:sequence>
      </xsd:complexType>
    </xsd:element>
    <xsd:element name="MigrationWizId" ma:index="22" nillable="true" ma:displayName="MigrationWizId" ma:internalName="MigrationWizId">
      <xsd:simpleType>
        <xsd:restriction base="dms:Text"/>
      </xsd:simpleType>
    </xsd:element>
    <xsd:element name="MigrationWizIdPermissions" ma:index="23" nillable="true" ma:displayName="MigrationWizIdPermissions" ma:internalName="MigrationWizIdPermissions">
      <xsd:simpleType>
        <xsd:restriction base="dms:Text"/>
      </xsd:simpleType>
    </xsd:element>
    <xsd:element name="MigrationWizIdVersion" ma:index="24" nillable="true" ma:displayName="MigrationWizIdVersion" ma:internalName="MigrationWizIdVersion">
      <xsd:simpleType>
        <xsd:restriction base="dms:Text"/>
      </xsd:simpleType>
    </xsd:element>
    <xsd:element name="lcf76f155ced4ddcb4097134ff3c332f0" ma:index="25" nillable="true" ma:displayName="Image Tags_0" ma:hidden="true" ma:internalName="lcf76f155ced4ddcb4097134ff3c332f0" ma:readOnly="false">
      <xsd:simpleType>
        <xsd:restriction base="dms:Note"/>
      </xsd:simpleType>
    </xsd:element>
    <xsd:element name="MediaServiceObjectDetectorVersions" ma:index="26" nillable="true" ma:displayName="MediaServiceObjectDetectorVersions" ma:description="" ma:hidden="true" ma:internalName="MediaServiceObjectDetectorVersions" ma:readOnly="true">
      <xsd:simpleType>
        <xsd:restriction base="dms:Text"/>
      </xsd:simpleType>
    </xsd:element>
    <xsd:element name="MigrationWizIdPermissionLevels" ma:index="27" nillable="true" ma:displayName="MigrationWizIdPermissionLevels" ma:internalName="MigrationWizIdPermissionLevels">
      <xsd:simpleType>
        <xsd:restriction base="dms:Text"/>
      </xsd:simpleType>
    </xsd:element>
    <xsd:element name="MigrationWizIdDocumentLibraryPermissions" ma:index="28" nillable="true" ma:displayName="MigrationWizIdDocumentLibraryPermissions" ma:internalName="MigrationWizIdDocumentLibraryPermissions">
      <xsd:simpleType>
        <xsd:restriction base="dms:Text"/>
      </xsd:simpleType>
    </xsd:element>
    <xsd:element name="MigrationWizIdSecurityGroups" ma:index="29" nillable="true" ma:displayName="MigrationWizIdSecurityGroups" ma:internalName="MigrationWizIdSecurityGroups">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5c9c5e-4d55-4787-826e-99bf425a8c99" elementFormDefault="qualified">
    <xsd:import namespace="http://schemas.microsoft.com/office/2006/documentManagement/types"/>
    <xsd:import namespace="http://schemas.microsoft.com/office/infopath/2007/PartnerControls"/>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ff21730-4687-4293-b752-ae37e682e31b}" ma:internalName="TaxCatchAll" ma:showField="CatchAllData" ma:web="3a5c9c5e-4d55-4787-826e-99bf425a8c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FCF40E-229C-468F-B8C0-1D21E082A37A}">
  <ds:schemaRefs>
    <ds:schemaRef ds:uri="http://schemas.microsoft.com/office/2006/metadata/properties"/>
    <ds:schemaRef ds:uri="http://schemas.microsoft.com/office/infopath/2007/PartnerControls"/>
    <ds:schemaRef ds:uri="1287be39-5bcd-4ae3-9c2e-73b9ef436495"/>
    <ds:schemaRef ds:uri="3a5c9c5e-4d55-4787-826e-99bf425a8c99"/>
  </ds:schemaRefs>
</ds:datastoreItem>
</file>

<file path=customXml/itemProps2.xml><?xml version="1.0" encoding="utf-8"?>
<ds:datastoreItem xmlns:ds="http://schemas.openxmlformats.org/officeDocument/2006/customXml" ds:itemID="{A70CA7B8-54E2-473C-82E3-96E353B73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87be39-5bcd-4ae3-9c2e-73b9ef436495"/>
    <ds:schemaRef ds:uri="3a5c9c5e-4d55-4787-826e-99bf425a8c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C70404-31BC-4F5E-ABED-8F9273E482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2022-2021 Scrip 100</vt:lpstr>
      <vt:lpstr>Scrip Asia 100</vt:lpstr>
      <vt:lpstr>China</vt:lpstr>
      <vt:lpstr>Japan</vt:lpstr>
      <vt:lpstr>India</vt:lpstr>
      <vt:lpstr>South Korea</vt:lpstr>
      <vt:lpstr>Fx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 Hsingmei</dc:creator>
  <cp:keywords/>
  <dc:description/>
  <cp:lastModifiedBy>Hart, Janelle</cp:lastModifiedBy>
  <cp:revision/>
  <dcterms:created xsi:type="dcterms:W3CDTF">2020-11-06T15:11:59Z</dcterms:created>
  <dcterms:modified xsi:type="dcterms:W3CDTF">2024-02-08T20:52:54Z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0x0101009F5E67567A7D5647A48341987C5CA496</vt:lpwstr>
  </property>
  <property fmtid="{D5CDD505-2E9C-101B-9397-08002B2CF9AE}" pid="3" name="MSIP_Label_2bbab825-a111-45e4-86a1-18cee0005896_Enabled">
    <vt:lpwstr>true</vt:lpwstr>
  </property>
  <property fmtid="{D5CDD505-2E9C-101B-9397-08002B2CF9AE}" pid="4" name="MSIP_Label_2bbab825-a111-45e4-86a1-18cee0005896_SetDate">
    <vt:lpwstr>2021-07-20T09:12:24Z</vt:lpwstr>
  </property>
  <property fmtid="{D5CDD505-2E9C-101B-9397-08002B2CF9AE}" pid="5" name="MSIP_Label_2bbab825-a111-45e4-86a1-18cee0005896_Method">
    <vt:lpwstr>Standard</vt:lpwstr>
  </property>
  <property fmtid="{D5CDD505-2E9C-101B-9397-08002B2CF9AE}" pid="6" name="MSIP_Label_2bbab825-a111-45e4-86a1-18cee0005896_Name">
    <vt:lpwstr>2bbab825-a111-45e4-86a1-18cee0005896</vt:lpwstr>
  </property>
  <property fmtid="{D5CDD505-2E9C-101B-9397-08002B2CF9AE}" pid="7" name="MSIP_Label_2bbab825-a111-45e4-86a1-18cee0005896_SiteId">
    <vt:lpwstr>2567d566-604c-408a-8a60-55d0dc9d9d6b</vt:lpwstr>
  </property>
  <property fmtid="{D5CDD505-2E9C-101B-9397-08002B2CF9AE}" pid="8" name="MSIP_Label_2bbab825-a111-45e4-86a1-18cee0005896_ActionId">
    <vt:lpwstr>5ffb353d-5dbb-424d-a4ec-7a303197dd94</vt:lpwstr>
  </property>
  <property fmtid="{D5CDD505-2E9C-101B-9397-08002B2CF9AE}" pid="9" name="MSIP_Label_2bbab825-a111-45e4-86a1-18cee0005896_ContentBits">
    <vt:lpwstr>2</vt:lpwstr>
  </property>
  <property fmtid="{D5CDD505-2E9C-101B-9397-08002B2CF9AE}" pid="10" name="MediaServiceImageTags">
    <vt:lpwstr/>
  </property>
</Properties>
</file>